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C:\Splet\Zveza\"/>
    </mc:Choice>
  </mc:AlternateContent>
  <xr:revisionPtr revIDLastSave="0" documentId="8_{C87AE5C3-655F-4695-B171-D9B7953B62B5}" xr6:coauthVersionLast="47" xr6:coauthVersionMax="47" xr10:uidLastSave="{00000000-0000-0000-0000-000000000000}"/>
  <workbookProtection workbookAlgorithmName="SHA-512" workbookHashValue="k9btjHxKdHbsfpLYaDzmgPDid4/iXg+DS/C6dkpj2V78wDpu/9DH97DE2tzKQ1kGza/qePL47m27YPO2hP1JuA==" workbookSaltValue="0SP161N5QpBu4QqxzbisCw==" workbookSpinCount="100000" lockStructure="1"/>
  <bookViews>
    <workbookView xWindow="-120" yWindow="-120" windowWidth="29040" windowHeight="15720" xr2:uid="{00000000-000D-0000-FFFF-FFFF00000000}"/>
  </bookViews>
  <sheets>
    <sheet name="List1" sheetId="1" r:id="rId1"/>
    <sheet name="List2" sheetId="2" state="hidden" r:id="rId2"/>
    <sheet name="List8" sheetId="8" state="hidden" r:id="rId3"/>
    <sheet name="List3" sheetId="3" state="hidden" r:id="rId4"/>
    <sheet name="List4" sheetId="4" state="hidden" r:id="rId5"/>
    <sheet name="List5" sheetId="5" state="hidden" r:id="rId6"/>
    <sheet name="List6" sheetId="6" state="hidden" r:id="rId7"/>
    <sheet name="List7" sheetId="7" state="hidden" r:id="rId8"/>
  </sheets>
  <definedNames>
    <definedName name="_xlnm.Print_Area" localSheetId="0">List1!$A$1:$K$97</definedName>
    <definedName name="sekcije_ptice">List2!$A$1:$Y$57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11" i="1"/>
  <c r="G11" i="1"/>
  <c r="A23" i="2" l="1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22" i="2"/>
  <c r="E5" i="1"/>
  <c r="I67" i="1" l="1"/>
  <c r="C79" i="1" l="1"/>
  <c r="B60" i="1"/>
  <c r="A60" i="1"/>
  <c r="A59" i="1"/>
  <c r="A57" i="1"/>
  <c r="H84" i="1" s="1"/>
  <c r="G80" i="1" l="1"/>
  <c r="G79" i="1"/>
  <c r="G78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T34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U15" i="1"/>
  <c r="T15" i="1"/>
  <c r="S15" i="1"/>
  <c r="E76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I15" i="1"/>
  <c r="C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15" i="1"/>
  <c r="J7" i="1"/>
  <c r="G9" i="1"/>
  <c r="F9" i="1"/>
  <c r="F8" i="1"/>
  <c r="F7" i="1"/>
  <c r="A58" i="1"/>
  <c r="K7" i="1"/>
  <c r="K8" i="1"/>
  <c r="J8" i="1"/>
  <c r="I8" i="1"/>
  <c r="H8" i="1"/>
  <c r="G8" i="1"/>
  <c r="H7" i="1"/>
  <c r="G7" i="1"/>
  <c r="T35" i="1" l="1"/>
  <c r="F79" i="1" s="1"/>
  <c r="H79" i="1" s="1"/>
  <c r="S35" i="1"/>
  <c r="F78" i="1" s="1"/>
  <c r="H78" i="1" s="1"/>
  <c r="I31" i="1" l="1"/>
  <c r="J31" i="1"/>
  <c r="K31" i="1" s="1"/>
  <c r="I32" i="1"/>
  <c r="J32" i="1"/>
  <c r="K32" i="1" s="1"/>
  <c r="I33" i="1"/>
  <c r="J33" i="1"/>
  <c r="K33" i="1" s="1"/>
  <c r="I20" i="1" l="1"/>
  <c r="I21" i="1"/>
  <c r="I22" i="1"/>
  <c r="I23" i="1"/>
  <c r="I24" i="1"/>
  <c r="I25" i="1"/>
  <c r="I26" i="1"/>
  <c r="I27" i="1"/>
  <c r="I28" i="1"/>
  <c r="I29" i="1"/>
  <c r="I30" i="1"/>
  <c r="J19" i="1"/>
  <c r="K19" i="1" s="1"/>
  <c r="J20" i="1"/>
  <c r="K20" i="1" s="1"/>
  <c r="J21" i="1"/>
  <c r="J22" i="1"/>
  <c r="K22" i="1" s="1"/>
  <c r="J23" i="1"/>
  <c r="K23" i="1" s="1"/>
  <c r="J24" i="1"/>
  <c r="J25" i="1"/>
  <c r="K25" i="1" s="1"/>
  <c r="J26" i="1"/>
  <c r="K26" i="1" s="1"/>
  <c r="J27" i="1"/>
  <c r="K27" i="1" s="1"/>
  <c r="J28" i="1"/>
  <c r="K28" i="1" s="1"/>
  <c r="J29" i="1"/>
  <c r="K29" i="1" s="1"/>
  <c r="J30" i="1"/>
  <c r="K30" i="1" s="1"/>
  <c r="G35" i="1"/>
  <c r="I16" i="1"/>
  <c r="J16" i="1"/>
  <c r="K16" i="1" s="1"/>
  <c r="J17" i="1"/>
  <c r="K17" i="1" s="1"/>
  <c r="J18" i="1"/>
  <c r="K18" i="1" s="1"/>
  <c r="J34" i="1"/>
  <c r="K34" i="1" s="1"/>
  <c r="U34" i="1" s="1"/>
  <c r="U35" i="1" s="1"/>
  <c r="F80" i="1" s="1"/>
  <c r="H80" i="1" s="1"/>
  <c r="H82" i="1" s="1"/>
  <c r="I17" i="1"/>
  <c r="I18" i="1"/>
  <c r="I19" i="1"/>
  <c r="I34" i="1"/>
  <c r="J15" i="1"/>
  <c r="K21" i="1" l="1"/>
  <c r="K24" i="1"/>
  <c r="K15" i="1"/>
  <c r="K3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M1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NAVODILO ZA IZPOLNJEVANJE NAROČILA
</t>
        </r>
        <r>
          <rPr>
            <b/>
            <i/>
            <u/>
            <sz val="9"/>
            <color indexed="81"/>
            <rFont val="Tahoma"/>
            <family val="2"/>
            <charset val="238"/>
          </rPr>
          <t xml:space="preserve">DATOTEKO SHRANI KOT ??? </t>
        </r>
        <r>
          <rPr>
            <sz val="9"/>
            <color indexed="81"/>
            <rFont val="Tahoma"/>
            <family val="2"/>
            <charset val="238"/>
          </rPr>
          <t xml:space="preserve">
1-</t>
        </r>
        <r>
          <rPr>
            <b/>
            <i/>
            <sz val="10"/>
            <color indexed="81"/>
            <rFont val="Tahoma"/>
            <family val="2"/>
            <charset val="238"/>
          </rPr>
          <t xml:space="preserve"> </t>
        </r>
        <r>
          <rPr>
            <sz val="10"/>
            <color indexed="81"/>
            <rFont val="Tahoma"/>
            <family val="2"/>
            <charset val="238"/>
          </rPr>
          <t>Vpiši</t>
        </r>
        <r>
          <rPr>
            <sz val="9"/>
            <color indexed="81"/>
            <rFont val="Tahoma"/>
            <family val="2"/>
            <charset val="238"/>
          </rPr>
          <t xml:space="preserve"> letnico za katero leto se naročajo obročki,
2-  Vpiši današnji datum,
3 - Vpiši matično številko društva,
5 - Vpiši Štrvilko člana (št. bo koregirana gled na evidenco članstva SZDGPMŽ)
6 - Priimek in ime člana,
7 - Dimenzija obročka,
8 - Količina posamezne dimenzije,
9 - Številka materiala,
10- Naslov kam poslati obročke,
11- Podpis naročnika in predsednika društva - pečat.
12 - Naročilo v izvirni obliki poslati na e- naslov </t>
        </r>
        <r>
          <rPr>
            <b/>
            <sz val="10"/>
            <color indexed="81"/>
            <rFont val="Tahoma"/>
            <family val="2"/>
            <charset val="238"/>
          </rPr>
          <t>ivan.lopatic@amis.net</t>
        </r>
        <r>
          <rPr>
            <sz val="9"/>
            <color indexed="81"/>
            <rFont val="Tahoma"/>
            <family val="2"/>
            <charset val="238"/>
          </rPr>
          <t xml:space="preserve">
13 - Po plačilo računa, podpisano naročilo s potrdilom o plačanem znesku računa poslati na naslov zveze.
</t>
        </r>
        <r>
          <rPr>
            <b/>
            <sz val="9"/>
            <color indexed="81"/>
            <rFont val="Tahoma"/>
            <family val="2"/>
            <charset val="238"/>
          </rPr>
          <t xml:space="preserve">14 - </t>
        </r>
        <r>
          <rPr>
            <b/>
            <u/>
            <sz val="9"/>
            <color indexed="81"/>
            <rFont val="Tahoma"/>
            <family val="2"/>
            <charset val="238"/>
          </rPr>
          <t>Naročilo bo potrjeno in obravnavano samo z priloženim potrdilom o plačanem računa.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J2" authorId="0" shapeId="0" xr:uid="{00000000-0006-0000-0000-000002000000}">
      <text>
        <r>
          <rPr>
            <sz val="10"/>
            <color indexed="81"/>
            <rFont val="Tahoma"/>
            <family val="2"/>
            <charset val="238"/>
          </rPr>
          <t>Vpiši za katero leto se onročki naročajo.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J3" authorId="0" shapeId="0" xr:uid="{00000000-0006-0000-0000-000003000000}">
      <text>
        <r>
          <rPr>
            <b/>
            <sz val="10"/>
            <color indexed="81"/>
            <rFont val="Tahoma"/>
            <family val="2"/>
            <charset val="238"/>
          </rPr>
          <t>Vpiši današnji datom.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4" authorId="0" shapeId="0" xr:uid="{00000000-0006-0000-0000-000004000000}">
      <text>
        <r>
          <rPr>
            <b/>
            <sz val="10"/>
            <color indexed="81"/>
            <rFont val="Tahoma"/>
            <family val="2"/>
            <charset val="238"/>
          </rPr>
          <t xml:space="preserve">Vpiši matično
številko društva 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F11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Izberi številko iz seznama
10 - Redno naročilo
12 - Po naročilo </t>
        </r>
      </text>
    </comment>
    <comment ref="D15" authorId="0" shapeId="0" xr:uid="{00000000-0006-0000-0000-000006000000}">
      <text>
        <r>
          <rPr>
            <sz val="8"/>
            <color indexed="81"/>
            <rFont val="Tahoma"/>
            <family val="2"/>
            <charset val="238"/>
          </rPr>
          <t xml:space="preserve">Številka člana
(številka bo koregirana glede na stevilko člana v evidenci SZDGPMŽ
</t>
        </r>
      </text>
    </comment>
    <comment ref="E15" authorId="0" shapeId="0" xr:uid="{00000000-0006-0000-0000-000007000000}">
      <text>
        <r>
          <rPr>
            <sz val="8"/>
            <color indexed="81"/>
            <rFont val="Tahoma"/>
            <family val="2"/>
            <charset val="238"/>
          </rPr>
          <t xml:space="preserve">Priimek in ime rejca
</t>
        </r>
      </text>
    </comment>
    <comment ref="F15" authorId="0" shapeId="0" xr:uid="{00000000-0006-0000-0000-000008000000}">
      <text>
        <r>
          <rPr>
            <sz val="8"/>
            <color indexed="81"/>
            <rFont val="Tahoma"/>
            <family val="2"/>
            <charset val="238"/>
          </rPr>
          <t xml:space="preserve">
Dimenzija obročka</t>
        </r>
      </text>
    </comment>
    <comment ref="G15" authorId="0" shapeId="0" xr:uid="{00000000-0006-0000-0000-000009000000}">
      <text>
        <r>
          <rPr>
            <sz val="8"/>
            <color indexed="81"/>
            <rFont val="Tahoma"/>
            <family val="2"/>
            <charset val="238"/>
          </rPr>
          <t xml:space="preserve">Količina posamezne dimenzije
</t>
        </r>
      </text>
    </comment>
    <comment ref="H15" authorId="0" shapeId="0" xr:uid="{00000000-0006-0000-0000-00000A000000}">
      <text>
        <r>
          <rPr>
            <sz val="8"/>
            <color indexed="81"/>
            <rFont val="Tahoma"/>
            <family val="2"/>
            <charset val="238"/>
          </rPr>
          <t xml:space="preserve">Vpiši stevilko materiala:
1 - Plastika
2 -Aluminij
</t>
        </r>
      </text>
    </comment>
    <comment ref="C41" authorId="0" shapeId="0" xr:uid="{00000000-0006-0000-0000-00000B000000}">
      <text>
        <r>
          <rPr>
            <b/>
            <sz val="10"/>
            <color indexed="81"/>
            <rFont val="Tahoma"/>
            <family val="2"/>
            <charset val="238"/>
          </rPr>
          <t xml:space="preserve">Vpiši točen naslov kam poslati obročke
</t>
        </r>
      </text>
    </comment>
    <comment ref="O44" authorId="0" shapeId="0" xr:uid="{00000000-0006-0000-0000-00000C000000}">
      <text>
        <r>
          <rPr>
            <b/>
            <i/>
            <sz val="8"/>
            <color indexed="81"/>
            <rFont val="Tahoma"/>
            <family val="2"/>
            <charset val="238"/>
          </rPr>
          <t xml:space="preserve">Pošlji delovni list po e-pošti:
Postopek:klikni,
1-DATOTEKA
2- SHRANI IN POŠLJI
3- POŠLJI KOT PRILOGO
 Odpre se nova pošta za pošiljanje, vpisati je potrebno naslov prejemnika:
</t>
        </r>
        <r>
          <rPr>
            <b/>
            <i/>
            <u/>
            <sz val="8"/>
            <color indexed="81"/>
            <rFont val="Tahoma"/>
            <family val="2"/>
            <charset val="238"/>
          </rPr>
          <t>ivan.lopatic@amis.net;</t>
        </r>
        <r>
          <rPr>
            <b/>
            <i/>
            <sz val="8"/>
            <color indexed="81"/>
            <rFont val="Tahoma"/>
            <family val="2"/>
            <charset val="238"/>
          </rPr>
          <t xml:space="preserve">
in pošlji.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O45" authorId="0" shapeId="0" xr:uid="{00000000-0006-0000-0000-00000D000000}">
      <text>
        <r>
          <rPr>
            <b/>
            <i/>
            <sz val="8"/>
            <color indexed="81"/>
            <rFont val="Tahoma"/>
            <family val="2"/>
            <charset val="238"/>
          </rPr>
          <t>Natisni oba lista, podpiši in žigosaj.
Oba lista, skupaj z potrdilom o plačanem znesku na predračuno pošlji na naslov zveze.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b/>
            <sz val="8"/>
            <color indexed="81"/>
            <rFont val="Tahoma"/>
            <family val="2"/>
            <charset val="238"/>
          </rPr>
          <t>SZDGPMŽ
Pesje 24
8270 Krško,</t>
        </r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b/>
            <i/>
            <sz val="8"/>
            <color indexed="81"/>
            <rFont val="Tahoma"/>
            <family val="2"/>
            <charset val="238"/>
          </rPr>
          <t>Lahko tudi skenirano in po e-pošti.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b/>
            <sz val="8"/>
            <color indexed="81"/>
            <rFont val="Tahoma"/>
            <family val="2"/>
            <charset val="238"/>
          </rPr>
          <t>Vedno poslati vse tri dokumente</t>
        </r>
      </text>
    </comment>
  </commentList>
</comments>
</file>

<file path=xl/sharedStrings.xml><?xml version="1.0" encoding="utf-8"?>
<sst xmlns="http://schemas.openxmlformats.org/spreadsheetml/2006/main" count="1205" uniqueCount="349">
  <si>
    <t>DRMŽ Brežice</t>
  </si>
  <si>
    <t>Društvo</t>
  </si>
  <si>
    <t>št.društva</t>
  </si>
  <si>
    <t>Zap.št</t>
  </si>
  <si>
    <t>Matična</t>
  </si>
  <si>
    <t>Št.</t>
  </si>
  <si>
    <t>člana</t>
  </si>
  <si>
    <t>Priimek in ime</t>
  </si>
  <si>
    <t xml:space="preserve">Dimenzija </t>
  </si>
  <si>
    <t>Količina</t>
  </si>
  <si>
    <t>Material</t>
  </si>
  <si>
    <t>NAROČOLO OBROČKOV ZA PTICE ZA LETO:</t>
  </si>
  <si>
    <t>Cena obročkov:</t>
  </si>
  <si>
    <t>Plastika</t>
  </si>
  <si>
    <t>Aluminij</t>
  </si>
  <si>
    <t>Nerjaveče jeklo</t>
  </si>
  <si>
    <t>mat.</t>
  </si>
  <si>
    <t>-</t>
  </si>
  <si>
    <t>SKUPAJ</t>
  </si>
  <si>
    <t xml:space="preserve">Znesek </t>
  </si>
  <si>
    <t>skupaj</t>
  </si>
  <si>
    <t>Cena/kom</t>
  </si>
  <si>
    <t>Naslov:</t>
  </si>
  <si>
    <t>2,0/2,0/2,5/2,7/3/3,2/3,5/3,8/4/4,2/4,4/4,5/5/5,5/6/6,5/7/8/9/10/11/12/13/14 /15 /16/18/20/22/24/27/32 mm</t>
  </si>
  <si>
    <t>Plastika:</t>
  </si>
  <si>
    <t>Aluminij:</t>
  </si>
  <si>
    <t>Nerjaveče jeklo:</t>
  </si>
  <si>
    <t>2,0/2,2/2,3/2,5/2,7/2,8/3/3,2/3,5/3,8/4/4,2/4,4/4,5/5/5,5/6/6,5/7/7,5/8/8,5/9/9,5/10/11/12/13/14/15/16/18/20/22/24/27/28/30/32 mm</t>
  </si>
  <si>
    <t>6,5/7/7,5/8/8,5/9/9,5/10/11/12/13/14/15/16 mm</t>
  </si>
  <si>
    <t>SZDGPMŽ</t>
  </si>
  <si>
    <t>Pesje 24</t>
  </si>
  <si>
    <t>DRUŠTVO  matična št.</t>
  </si>
  <si>
    <t>NAVODILO</t>
  </si>
  <si>
    <t>Matična stevilka društva</t>
  </si>
  <si>
    <t>DGMŽ Beltinci</t>
  </si>
  <si>
    <t>DRMŽ Jesenice</t>
  </si>
  <si>
    <t>DGMŽ Kamnik-Domžale-Mengeš</t>
  </si>
  <si>
    <t>DGMŽ Kranj</t>
  </si>
  <si>
    <t>DGMŽ Ljubljana Moste-Polje</t>
  </si>
  <si>
    <t>DZGMŽ Maribor</t>
  </si>
  <si>
    <t>DGMŽ GOJITELJ Miklavž na Dravskem polju</t>
  </si>
  <si>
    <t>DGPMŽ Murska Sobota</t>
  </si>
  <si>
    <t>DGMPŽ Novo Mesto</t>
  </si>
  <si>
    <t>DGMŽ Oplotnica</t>
  </si>
  <si>
    <t>DGMŽ Pragersko</t>
  </si>
  <si>
    <t>DGMŽ Ptuj</t>
  </si>
  <si>
    <t>DRMŽ na Koroškem</t>
  </si>
  <si>
    <t>DGPMŽ Velike Lašče</t>
  </si>
  <si>
    <t>DGPMŽ Vrhnika</t>
  </si>
  <si>
    <t>DGMŽ Škofja Loka</t>
  </si>
  <si>
    <t>ZZGMŽ Trbovlje</t>
  </si>
  <si>
    <t>DGMPŽ Ormož</t>
  </si>
  <si>
    <t>DGMPŽ Grosuplje</t>
  </si>
  <si>
    <t>DGPMŽ Ivančna Gorica</t>
  </si>
  <si>
    <t>DGPMŽ Odranci</t>
  </si>
  <si>
    <t>SDGMŽO Žalec</t>
  </si>
  <si>
    <t>DGPMŽ Laško</t>
  </si>
  <si>
    <t>Združenje LGŽ Maribor</t>
  </si>
  <si>
    <t>DGMPŽ Dravinjska dolina</t>
  </si>
  <si>
    <t>DVVPMŽ RAKUN Slovenska Bistrica</t>
  </si>
  <si>
    <t>KGGAPK King klub Slovenije</t>
  </si>
  <si>
    <t>KGSB Slovenije</t>
  </si>
  <si>
    <t>KGŠK Slovenija</t>
  </si>
  <si>
    <t>Matična stevilka</t>
  </si>
  <si>
    <t>Ime društva</t>
  </si>
  <si>
    <t>Skrajšano ime društva</t>
  </si>
  <si>
    <t>Občina sedeža društva</t>
  </si>
  <si>
    <t>Sedež droštva</t>
  </si>
  <si>
    <t>Naslov sedeža</t>
  </si>
  <si>
    <t>Pošta</t>
  </si>
  <si>
    <t>Kraj</t>
  </si>
  <si>
    <t>Osebno ime 1 zastopnik</t>
  </si>
  <si>
    <t>Datum registracije</t>
  </si>
  <si>
    <t>SZDGPMŽ_ID</t>
  </si>
  <si>
    <t>Status društva_aktivno</t>
  </si>
  <si>
    <t>Davčna številka</t>
  </si>
  <si>
    <t>TRR številka</t>
  </si>
  <si>
    <t>Ime banke</t>
  </si>
  <si>
    <t>Telefon_s</t>
  </si>
  <si>
    <t>Telefon_m</t>
  </si>
  <si>
    <t>E-naslov</t>
  </si>
  <si>
    <t>ID-član7</t>
  </si>
  <si>
    <t>Sekcija za ptice</t>
  </si>
  <si>
    <t>Naslov7</t>
  </si>
  <si>
    <t>Pošta7</t>
  </si>
  <si>
    <t>Kraj7</t>
  </si>
  <si>
    <t>Telefon</t>
  </si>
  <si>
    <t>NLB</t>
  </si>
  <si>
    <t>Beltinci</t>
  </si>
  <si>
    <t>5265240000</t>
  </si>
  <si>
    <t>Društvo gojiteljev pasemskih malih živali Murska Sobota</t>
  </si>
  <si>
    <t>Murska Sobota</t>
  </si>
  <si>
    <t>Murska sobota</t>
  </si>
  <si>
    <t>Cankarjeva ulica 13</t>
  </si>
  <si>
    <t/>
  </si>
  <si>
    <t>Ropoša Benjemin</t>
  </si>
  <si>
    <t>Gaberje - Gornja ulica 74</t>
  </si>
  <si>
    <t>Lendava - Lendva</t>
  </si>
  <si>
    <t>1163116000</t>
  </si>
  <si>
    <t>DRUŠTVO GOJITELJEV PASEMSKIH MALIH ŽIVALI ODRANCI</t>
  </si>
  <si>
    <t>Odranci</t>
  </si>
  <si>
    <t>Panonska ulica 33</t>
  </si>
  <si>
    <t>Karel Horvat</t>
  </si>
  <si>
    <t>5270723000</t>
  </si>
  <si>
    <t>Društvo gojiteljev malih živali Gojitelj Miklavž na Dravskem Polju</t>
  </si>
  <si>
    <t>Miklavž na Dravskem</t>
  </si>
  <si>
    <t>Nad izviri 6</t>
  </si>
  <si>
    <t>Miklavž na Dravskem polju</t>
  </si>
  <si>
    <t>Boštjan Koren</t>
  </si>
  <si>
    <t>NKBM</t>
  </si>
  <si>
    <t>koren.bostjan1@gmail.com</t>
  </si>
  <si>
    <t>Peršoh Franc</t>
  </si>
  <si>
    <t>Marjeta 109b</t>
  </si>
  <si>
    <t>Marjeta na Dravskem polju</t>
  </si>
  <si>
    <t>Društvo združenih gojiteljev malih živali Maribor</t>
  </si>
  <si>
    <t>Maribor</t>
  </si>
  <si>
    <t>Obrežna ulica 1</t>
  </si>
  <si>
    <t>Nova KBM</t>
  </si>
  <si>
    <t>Zorko Boštjan</t>
  </si>
  <si>
    <t>Vinska pot 45</t>
  </si>
  <si>
    <t>Ruše</t>
  </si>
  <si>
    <t>5225736000</t>
  </si>
  <si>
    <t>Društvo gojiteljev malih živali Beltinci</t>
  </si>
  <si>
    <t>Pot ob Črncu 7</t>
  </si>
  <si>
    <t>NLB-Poslovna enota Beltinci</t>
  </si>
  <si>
    <t>Virag Štefan</t>
  </si>
  <si>
    <t>5837057000</t>
  </si>
  <si>
    <t>Društvo gojiteljev malih pasemskih živali Novo mesto</t>
  </si>
  <si>
    <t>Novo mesto</t>
  </si>
  <si>
    <t>Alojz Vidmar</t>
  </si>
  <si>
    <t>Deželna banka Slovenije</t>
  </si>
  <si>
    <t>Brulc Slavko</t>
  </si>
  <si>
    <t>Lutrško selo 8 a</t>
  </si>
  <si>
    <t>Otočec</t>
  </si>
  <si>
    <t>5937183000</t>
  </si>
  <si>
    <t>Društvo gojiteljev malih pasemskih živali Ormož</t>
  </si>
  <si>
    <t>Ormož</t>
  </si>
  <si>
    <t>Dobrava 2</t>
  </si>
  <si>
    <t>Jožef Plohl</t>
  </si>
  <si>
    <t>SKB d.d.  Podružnica Ormož</t>
  </si>
  <si>
    <t>branko.hergula@gmail.com</t>
  </si>
  <si>
    <t>Cafuta Franc</t>
  </si>
  <si>
    <t>Zamušani 22 c</t>
  </si>
  <si>
    <t>Gorišnica</t>
  </si>
  <si>
    <t>Savinjsko društvo gojiteljev malih živali občine Žalec</t>
  </si>
  <si>
    <t>5245559000</t>
  </si>
  <si>
    <t>Društvo rejcev malih živali Brežice</t>
  </si>
  <si>
    <t>Brežice</t>
  </si>
  <si>
    <t>Hranilnica LON</t>
  </si>
  <si>
    <t>ivan.lopatic@amis.net</t>
  </si>
  <si>
    <t>Gerjevič Vladimir</t>
  </si>
  <si>
    <t>Gornji Lenart 61</t>
  </si>
  <si>
    <t>1178393000</t>
  </si>
  <si>
    <t>Društvo gojiteljev pasemskih malih živali Ivančna Gorica</t>
  </si>
  <si>
    <t>Ivančna Gorica</t>
  </si>
  <si>
    <t>Vir pri Stični</t>
  </si>
  <si>
    <t>Vir pri Stični 101</t>
  </si>
  <si>
    <t>Ivan Janežič</t>
  </si>
  <si>
    <t>matej.pajk@gmail.com</t>
  </si>
  <si>
    <t>Pajk Branko</t>
  </si>
  <si>
    <t>Vir pri Stični 20 a</t>
  </si>
  <si>
    <t>5946379000</t>
  </si>
  <si>
    <t>Slovenska Bistrica</t>
  </si>
  <si>
    <t>Tomšičeva ulica 38</t>
  </si>
  <si>
    <t>Rok Paj</t>
  </si>
  <si>
    <t>KBM</t>
  </si>
  <si>
    <t>Kamenik Matjaž</t>
  </si>
  <si>
    <t>1435191000</t>
  </si>
  <si>
    <t>Združenje ljubiteljev in gojiteljev živali Maribor</t>
  </si>
  <si>
    <t>Petrovičeva ulica 12</t>
  </si>
  <si>
    <t>Marjan Lorber</t>
  </si>
  <si>
    <t>petovia@siol.net</t>
  </si>
  <si>
    <t>Lorber Jože</t>
  </si>
  <si>
    <t>Novo naselje 5</t>
  </si>
  <si>
    <t>Bistrica ob Dravi</t>
  </si>
  <si>
    <t>4005864000</t>
  </si>
  <si>
    <t>Društvo gojiteljev malih pasemskih živali Dravinjska dolina</t>
  </si>
  <si>
    <t>Slovenjske Konice</t>
  </si>
  <si>
    <t>Mizarska ulica 1</t>
  </si>
  <si>
    <t>Slovenske Konjice</t>
  </si>
  <si>
    <t>Stanislav Novak</t>
  </si>
  <si>
    <t>dgmpz.dravinjska.dolina@gmail.com</t>
  </si>
  <si>
    <t>5264456000</t>
  </si>
  <si>
    <t>Društvo rejcev malih živali na Koroškem</t>
  </si>
  <si>
    <t>Ravne na Koroškem</t>
  </si>
  <si>
    <t>Podgora</t>
  </si>
  <si>
    <t>Podgora 16 a</t>
  </si>
  <si>
    <t>Kotlje</t>
  </si>
  <si>
    <t>5267641000</t>
  </si>
  <si>
    <t>Društvo gojiteljev pasemskih malih živali Velike Lašče</t>
  </si>
  <si>
    <t>dgpmz.velikelasce@gmail.com</t>
  </si>
  <si>
    <t>Obročke poslati na naslov:</t>
  </si>
  <si>
    <t>Podpis naročnika:</t>
  </si>
  <si>
    <t>Podpis predsednik društva:</t>
  </si>
  <si>
    <t>Kraj in datum:</t>
  </si>
  <si>
    <t>Ime in priimek:</t>
  </si>
  <si>
    <t>Zap.</t>
  </si>
  <si>
    <t>št</t>
  </si>
  <si>
    <t xml:space="preserve"> (mm)</t>
  </si>
  <si>
    <t>SKLIC -namen nakazila</t>
  </si>
  <si>
    <t>Obročki za golobe</t>
  </si>
  <si>
    <t>Obročki za perutnino</t>
  </si>
  <si>
    <t>Obročki za ptice</t>
  </si>
  <si>
    <t>Redno naročilo</t>
  </si>
  <si>
    <t>Po naročilo</t>
  </si>
  <si>
    <t>Pt</t>
  </si>
  <si>
    <t>8270 KRŠKO</t>
  </si>
  <si>
    <t>DŠ:</t>
  </si>
  <si>
    <t>TRR:</t>
  </si>
  <si>
    <t xml:space="preserve">  SI56 02150 0090924107</t>
  </si>
  <si>
    <t>Valuta:</t>
  </si>
  <si>
    <t>Na podlagi oddanega naročila vam zaračunavomo:</t>
  </si>
  <si>
    <t>NAROČILO</t>
  </si>
  <si>
    <t>za leto:</t>
  </si>
  <si>
    <t>Vrsta naročila</t>
  </si>
  <si>
    <t>kos</t>
  </si>
  <si>
    <t>cena</t>
  </si>
  <si>
    <t>Za plačilo:</t>
  </si>
  <si>
    <t xml:space="preserve">      DDV ni obračunan na podlagi 1. odstavka 94. člena Zakona o DDV</t>
  </si>
  <si>
    <t>Datum :</t>
  </si>
  <si>
    <t>.</t>
  </si>
  <si>
    <t xml:space="preserve">     Žig</t>
  </si>
  <si>
    <t xml:space="preserve">                                                  Prosimo, da se pri plačilo sklicujete na številko sklica:</t>
  </si>
  <si>
    <t>DGMPŽ Primorska</t>
  </si>
  <si>
    <t>DGMPŽ Gornja Radgona</t>
  </si>
  <si>
    <t>4110331000</t>
  </si>
  <si>
    <t>DRUŠTVO GOJITELJEV MALIH PASEMSKIH ŽIVALI GORNJA RADGONA</t>
  </si>
  <si>
    <t>Gornja Radgona</t>
  </si>
  <si>
    <t>Aženski Vrh</t>
  </si>
  <si>
    <t>Aženski Vrh 15</t>
  </si>
  <si>
    <t>Andrejka Serdt</t>
  </si>
  <si>
    <t>andrejkaspelaleben@gmail.com</t>
  </si>
  <si>
    <t>olgicazver@gmail.com</t>
  </si>
  <si>
    <t>marinka.srebernjak@gmail.com</t>
  </si>
  <si>
    <t>Društvo za varstvo in vzgojo ptic in malih živali rakun Slovenska Bisreica</t>
  </si>
  <si>
    <t>Velike Lašče</t>
  </si>
  <si>
    <t>Na postajo 14</t>
  </si>
  <si>
    <t>Levstik David</t>
  </si>
  <si>
    <t>Jakopin Ludvik</t>
  </si>
  <si>
    <t>Zavoda 14</t>
  </si>
  <si>
    <t>Sodražica</t>
  </si>
  <si>
    <t>RAČUN</t>
  </si>
  <si>
    <t>Poštnina - strošek dostave</t>
  </si>
  <si>
    <t>Izpolni odgovorna oseba pri SZDGPMŽ</t>
  </si>
  <si>
    <t>Račun plačan  dne :</t>
  </si>
  <si>
    <t>Podpis :</t>
  </si>
  <si>
    <t xml:space="preserve">        Žig</t>
  </si>
  <si>
    <t xml:space="preserve">        Račun številka :</t>
  </si>
  <si>
    <t>Naročilo bo sprejeto ob predloženem potrdilu o plačanem računu!</t>
  </si>
  <si>
    <t>Olga Zver</t>
  </si>
  <si>
    <t>Kovačič Janez</t>
  </si>
  <si>
    <t>5265231000</t>
  </si>
  <si>
    <t>Društvo gojiteljev malih živali Ptuj</t>
  </si>
  <si>
    <t>Ptuj</t>
  </si>
  <si>
    <t>Jože Šlamberger</t>
  </si>
  <si>
    <t>slamberger.joze@gmail.com</t>
  </si>
  <si>
    <t>Lesjak Franc</t>
  </si>
  <si>
    <t>Draženci 51</t>
  </si>
  <si>
    <t>Hajdina</t>
  </si>
  <si>
    <t>Venturini Povše Bojan</t>
  </si>
  <si>
    <t>Parož 6</t>
  </si>
  <si>
    <t>Dobrna</t>
  </si>
  <si>
    <t>Vodja sekcije v društvo-</t>
  </si>
  <si>
    <t>Društvo rejcev malih živali Jesenice</t>
  </si>
  <si>
    <t>Društvo gojiteljev malih živali Kamnik - Domžale - Mengeš</t>
  </si>
  <si>
    <t>DRUŠTVO GOJITELJEV MALIH ŽIVALI KRANJ</t>
  </si>
  <si>
    <t>Društvo gojiteljev malih živali Ljubljana Moste - Polje</t>
  </si>
  <si>
    <t>Društvo gojiteljev malih živali Oplotnica</t>
  </si>
  <si>
    <t>Društvo gojiteljev malih živali Pragersko</t>
  </si>
  <si>
    <t>Društvo gojiteljev pasemskih malih živali Vrhnika</t>
  </si>
  <si>
    <t>Društvo gojiteljev malih živali Škofja Loka</t>
  </si>
  <si>
    <t>Združenje zasavskih gojiteljev malih živali</t>
  </si>
  <si>
    <t>Društvo gojiteljev malih pasemskih živali Grosuplje</t>
  </si>
  <si>
    <t>Društvo gojiteljev pasemskih malih živali Laško</t>
  </si>
  <si>
    <t>DRUŠTVO GOJITELJEV MALIH PASEMSKIH ŽIVALI PRIMORSKA</t>
  </si>
  <si>
    <t>Društvo za varstvo in vzgojo ptic in malih živali rakun Slovenska Bistrica</t>
  </si>
  <si>
    <t>Klub gojiteljev golobov ameriške pasme King klub Slovenije</t>
  </si>
  <si>
    <t>KLUB GOLOBARJEV "SLOVENSKI BELOGLAVČEK" SLOVENIJA</t>
  </si>
  <si>
    <t>Klub gojiteljev štajerske kokoši Slovenije</t>
  </si>
  <si>
    <t>Zveza društev gojiteljev pasemskih malih živali severovzhodne Slovenije</t>
  </si>
  <si>
    <t>ZDGPMŽSV</t>
  </si>
  <si>
    <t>Združenje sodnikov pri slovenski zvez društev gojiteljev pasemskih malih živali</t>
  </si>
  <si>
    <t>ZSPSZDGPMŽ</t>
  </si>
  <si>
    <t>Slovenska zveza društev gojiteljev pasemskih malih živali</t>
  </si>
  <si>
    <t>Pošlji</t>
  </si>
  <si>
    <t>Natisni</t>
  </si>
  <si>
    <t>e-naslov7</t>
  </si>
  <si>
    <t>SI560234000016446054</t>
  </si>
  <si>
    <t>SI56048810002900819</t>
  </si>
  <si>
    <t>karel@zagarstvo-horvat.si</t>
  </si>
  <si>
    <t>SI56045150000403543</t>
  </si>
  <si>
    <t>5109175000</t>
  </si>
  <si>
    <t>Dražen Srpak</t>
  </si>
  <si>
    <t>Travniška ulica 14</t>
  </si>
  <si>
    <t>SI56023460012788375</t>
  </si>
  <si>
    <t>SI56031231012380795</t>
  </si>
  <si>
    <t>cafuta666@hotmail.com</t>
  </si>
  <si>
    <t>SI56020410091898575</t>
  </si>
  <si>
    <t>SI5604430000838970</t>
  </si>
  <si>
    <t>matjaz.kamenik7@gmail.com</t>
  </si>
  <si>
    <t>dgmpz.ptice@gmail.com</t>
  </si>
  <si>
    <t>SI56043020002653904</t>
  </si>
  <si>
    <t>Kuhar Mitja</t>
  </si>
  <si>
    <t>Motovilci 27</t>
  </si>
  <si>
    <t>Grad</t>
  </si>
  <si>
    <t>mitja.kuhar66@gmail.com</t>
  </si>
  <si>
    <t>kokol@elektro.maribor.si</t>
  </si>
  <si>
    <t>1676431000</t>
  </si>
  <si>
    <t>Škofja Loka</t>
  </si>
  <si>
    <t>Trata 22</t>
  </si>
  <si>
    <t>Tomaž Benedik</t>
  </si>
  <si>
    <t>SI56023120254755862</t>
  </si>
  <si>
    <t>marko.lah@sibo.eu.com</t>
  </si>
  <si>
    <t>Perko Boštjan</t>
  </si>
  <si>
    <t>Mestni trg 16</t>
  </si>
  <si>
    <t>Višnja gora</t>
  </si>
  <si>
    <t>bperko70@gmail.com</t>
  </si>
  <si>
    <t>Veliki Slatnik 34 a</t>
  </si>
  <si>
    <t>Ivan Ledinek</t>
  </si>
  <si>
    <t>stanislava.jehart@gmail.com</t>
  </si>
  <si>
    <t>ludvik.jakopin@gmail.com</t>
  </si>
  <si>
    <t>Zadružni trg 12</t>
  </si>
  <si>
    <t>Slovenska vas 46</t>
  </si>
  <si>
    <t>Jesenice na Dolenjskem</t>
  </si>
  <si>
    <t>Ivan Lopatič</t>
  </si>
  <si>
    <t>DGMŽ na Koroškem</t>
  </si>
  <si>
    <t>Sorko Sandi</t>
  </si>
  <si>
    <t>Cankarjeva 29</t>
  </si>
  <si>
    <t>SI56 0417 3000 0738 946</t>
  </si>
  <si>
    <t>SI56 0215 0008 7806 139</t>
  </si>
  <si>
    <t>SI56 1990 6501 0966 398</t>
  </si>
  <si>
    <t>SI56 6000 0000 0253 823</t>
  </si>
  <si>
    <t>pavel.genc@gmail.com</t>
  </si>
  <si>
    <t>Leskovec 110</t>
  </si>
  <si>
    <t>Pragersko</t>
  </si>
  <si>
    <t>SI56 0400 1004 7468 782</t>
  </si>
  <si>
    <t>SI56 0247 0025 3756 974</t>
  </si>
  <si>
    <t>Hartman Sebastjan</t>
  </si>
  <si>
    <t>Otiški vrh 150</t>
  </si>
  <si>
    <t>Šentjanž pri Dravugradu</t>
  </si>
  <si>
    <t>hartman.seba@gmail.com</t>
  </si>
  <si>
    <t>Krško</t>
  </si>
  <si>
    <t>Pesje</t>
  </si>
  <si>
    <t>SI56021500090924107</t>
  </si>
  <si>
    <t>szdgpmz@gmail.com</t>
  </si>
  <si>
    <t>Šentjanž pri Dravogradu</t>
  </si>
  <si>
    <t>hartman.sebagmail.com</t>
  </si>
  <si>
    <t>alen.bernardi@gmail.com</t>
  </si>
  <si>
    <t>5219230000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</si>
</sst>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&quot;SIT&quot;_-;\-* #,##0.00\ &quot;SIT&quot;_-;_-* &quot;-&quot;??\ &quot;SIT&quot;_-;_-@_-"/>
    <numFmt numFmtId="165" formatCode="_-* #,##0.00\ [$€-1]_-;\-* #,##0.00\ [$€-1]_-;_-* &quot;-&quot;??\ [$€-1]_-;_-@_-"/>
    <numFmt numFmtId="166" formatCode="00"/>
    <numFmt numFmtId="167" formatCode="0.0"/>
    <numFmt numFmtId="168" formatCode="000\ 000\ 000"/>
    <numFmt numFmtId="169" formatCode="dd\-mmm\-yy"/>
    <numFmt numFmtId="170" formatCode="000\ 000\ 00"/>
    <numFmt numFmtId="171" formatCode="00\/000\ 00\ 00"/>
    <numFmt numFmtId="172" formatCode="dd/mm/yyyy;@"/>
    <numFmt numFmtId="173" formatCode="#,##0_ ;\-#,##0\ "/>
  </numFmts>
  <fonts count="4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i/>
      <sz val="10"/>
      <color theme="1"/>
      <name val="Castellar"/>
      <family val="1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i/>
      <u/>
      <sz val="9"/>
      <color indexed="81"/>
      <name val="Tahoma"/>
      <family val="2"/>
      <charset val="238"/>
    </font>
    <font>
      <b/>
      <i/>
      <sz val="10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9"/>
      <color indexed="81"/>
      <name val="Tahoma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Verdana"/>
      <family val="2"/>
      <charset val="238"/>
    </font>
    <font>
      <b/>
      <i/>
      <sz val="1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indexed="8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2"/>
      <color theme="0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i/>
      <sz val="8"/>
      <color indexed="81"/>
      <name val="Tahoma"/>
      <family val="2"/>
      <charset val="238"/>
    </font>
    <font>
      <b/>
      <i/>
      <u/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0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1" fillId="0" borderId="0"/>
    <xf numFmtId="0" fontId="38" fillId="0" borderId="0"/>
    <xf numFmtId="0" fontId="40" fillId="0" borderId="0" applyNumberFormat="0" applyFill="0" applyBorder="0" applyAlignment="0" applyProtection="0"/>
  </cellStyleXfs>
  <cellXfs count="190">
    <xf numFmtId="0" fontId="0" fillId="0" borderId="0" xfId="0"/>
    <xf numFmtId="166" fontId="22" fillId="0" borderId="0" xfId="2" applyNumberFormat="1" applyFont="1" applyAlignment="1">
      <alignment horizontal="right" wrapText="1"/>
    </xf>
    <xf numFmtId="166" fontId="7" fillId="3" borderId="1" xfId="0" applyNumberFormat="1" applyFont="1" applyFill="1" applyBorder="1" applyAlignment="1" applyProtection="1">
      <alignment horizontal="center"/>
      <protection locked="0"/>
    </xf>
    <xf numFmtId="0" fontId="6" fillId="6" borderId="38" xfId="0" applyFont="1" applyFill="1" applyBorder="1" applyProtection="1">
      <protection locked="0"/>
    </xf>
    <xf numFmtId="0" fontId="0" fillId="6" borderId="38" xfId="0" applyFill="1" applyBorder="1" applyProtection="1">
      <protection locked="0"/>
    </xf>
    <xf numFmtId="0" fontId="0" fillId="6" borderId="28" xfId="0" applyFill="1" applyBorder="1" applyProtection="1">
      <protection locked="0"/>
    </xf>
    <xf numFmtId="0" fontId="0" fillId="6" borderId="17" xfId="0" applyFill="1" applyBorder="1" applyProtection="1">
      <protection locked="0"/>
    </xf>
    <xf numFmtId="0" fontId="26" fillId="0" borderId="0" xfId="0" applyFont="1"/>
    <xf numFmtId="0" fontId="27" fillId="0" borderId="46" xfId="0" applyFont="1" applyBorder="1" applyAlignment="1">
      <alignment horizontal="left" vertical="center" wrapText="1"/>
    </xf>
    <xf numFmtId="0" fontId="3" fillId="0" borderId="0" xfId="0" applyFont="1"/>
    <xf numFmtId="0" fontId="14" fillId="0" borderId="0" xfId="0" applyFont="1"/>
    <xf numFmtId="0" fontId="4" fillId="0" borderId="0" xfId="0" applyFont="1"/>
    <xf numFmtId="0" fontId="9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horizontal="left"/>
    </xf>
    <xf numFmtId="166" fontId="3" fillId="0" borderId="0" xfId="0" applyNumberFormat="1" applyFont="1"/>
    <xf numFmtId="167" fontId="6" fillId="0" borderId="0" xfId="0" applyNumberFormat="1" applyFont="1"/>
    <xf numFmtId="167" fontId="10" fillId="0" borderId="0" xfId="0" applyNumberFormat="1" applyFont="1" applyAlignment="1">
      <alignment horizontal="right"/>
    </xf>
    <xf numFmtId="0" fontId="5" fillId="2" borderId="8" xfId="0" applyFont="1" applyFill="1" applyBorder="1"/>
    <xf numFmtId="0" fontId="5" fillId="2" borderId="26" xfId="0" applyFont="1" applyFill="1" applyBorder="1"/>
    <xf numFmtId="0" fontId="5" fillId="2" borderId="27" xfId="0" applyFont="1" applyFill="1" applyBorder="1"/>
    <xf numFmtId="0" fontId="8" fillId="0" borderId="18" xfId="0" applyFont="1" applyBorder="1"/>
    <xf numFmtId="0" fontId="8" fillId="0" borderId="35" xfId="0" applyFont="1" applyBorder="1"/>
    <xf numFmtId="0" fontId="8" fillId="0" borderId="36" xfId="0" applyFont="1" applyBorder="1"/>
    <xf numFmtId="165" fontId="8" fillId="0" borderId="37" xfId="1" applyNumberFormat="1" applyFont="1" applyBorder="1" applyProtection="1"/>
    <xf numFmtId="0" fontId="3" fillId="2" borderId="0" xfId="0" applyFont="1" applyFill="1"/>
    <xf numFmtId="0" fontId="2" fillId="0" borderId="20" xfId="0" applyFont="1" applyBorder="1"/>
    <xf numFmtId="0" fontId="2" fillId="3" borderId="34" xfId="0" applyFont="1" applyFill="1" applyBorder="1"/>
    <xf numFmtId="0" fontId="2" fillId="3" borderId="0" xfId="0" applyFont="1" applyFill="1"/>
    <xf numFmtId="165" fontId="2" fillId="3" borderId="32" xfId="1" applyNumberFormat="1" applyFont="1" applyFill="1" applyBorder="1" applyProtection="1"/>
    <xf numFmtId="0" fontId="6" fillId="0" borderId="0" xfId="0" applyFont="1"/>
    <xf numFmtId="0" fontId="2" fillId="0" borderId="22" xfId="0" applyFont="1" applyBorder="1"/>
    <xf numFmtId="0" fontId="2" fillId="4" borderId="29" xfId="0" applyFont="1" applyFill="1" applyBorder="1"/>
    <xf numFmtId="0" fontId="2" fillId="4" borderId="28" xfId="0" applyFont="1" applyFill="1" applyBorder="1"/>
    <xf numFmtId="165" fontId="2" fillId="4" borderId="30" xfId="1" applyNumberFormat="1" applyFont="1" applyFill="1" applyBorder="1" applyProtection="1"/>
    <xf numFmtId="0" fontId="2" fillId="0" borderId="21" xfId="0" applyFont="1" applyBorder="1"/>
    <xf numFmtId="0" fontId="2" fillId="5" borderId="12" xfId="0" applyFont="1" applyFill="1" applyBorder="1"/>
    <xf numFmtId="0" fontId="2" fillId="5" borderId="14" xfId="0" applyFont="1" applyFill="1" applyBorder="1"/>
    <xf numFmtId="165" fontId="2" fillId="5" borderId="31" xfId="1" applyNumberFormat="1" applyFont="1" applyFill="1" applyBorder="1" applyProtection="1"/>
    <xf numFmtId="0" fontId="0" fillId="4" borderId="18" xfId="0" applyFill="1" applyBorder="1"/>
    <xf numFmtId="0" fontId="0" fillId="4" borderId="16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9" xfId="0" applyFill="1" applyBorder="1"/>
    <xf numFmtId="0" fontId="0" fillId="4" borderId="4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44" xfId="0" applyFill="1" applyBorder="1"/>
    <xf numFmtId="166" fontId="6" fillId="2" borderId="6" xfId="0" applyNumberFormat="1" applyFont="1" applyFill="1" applyBorder="1" applyAlignment="1">
      <alignment horizontal="center"/>
    </xf>
    <xf numFmtId="0" fontId="6" fillId="2" borderId="7" xfId="0" applyFont="1" applyFill="1" applyBorder="1"/>
    <xf numFmtId="0" fontId="0" fillId="2" borderId="7" xfId="0" applyFill="1" applyBorder="1"/>
    <xf numFmtId="165" fontId="0" fillId="2" borderId="7" xfId="0" applyNumberFormat="1" applyFill="1" applyBorder="1"/>
    <xf numFmtId="165" fontId="0" fillId="2" borderId="33" xfId="0" applyNumberFormat="1" applyFill="1" applyBorder="1"/>
    <xf numFmtId="0" fontId="0" fillId="3" borderId="49" xfId="0" applyFill="1" applyBorder="1"/>
    <xf numFmtId="0" fontId="0" fillId="4" borderId="10" xfId="0" applyFill="1" applyBorder="1"/>
    <xf numFmtId="0" fontId="0" fillId="5" borderId="50" xfId="0" applyFill="1" applyBorder="1"/>
    <xf numFmtId="0" fontId="0" fillId="4" borderId="20" xfId="0" applyFill="1" applyBorder="1"/>
    <xf numFmtId="166" fontId="6" fillId="2" borderId="17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0" fillId="3" borderId="34" xfId="0" applyFill="1" applyBorder="1"/>
    <xf numFmtId="0" fontId="0" fillId="4" borderId="0" xfId="0" applyFill="1"/>
    <xf numFmtId="0" fontId="0" fillId="5" borderId="32" xfId="0" applyFill="1" applyBorder="1"/>
    <xf numFmtId="0" fontId="0" fillId="4" borderId="21" xfId="0" applyFill="1" applyBorder="1"/>
    <xf numFmtId="0" fontId="0" fillId="2" borderId="13" xfId="0" applyFill="1" applyBorder="1"/>
    <xf numFmtId="165" fontId="0" fillId="2" borderId="13" xfId="0" applyNumberFormat="1" applyFill="1" applyBorder="1"/>
    <xf numFmtId="165" fontId="0" fillId="2" borderId="15" xfId="0" applyNumberFormat="1" applyFill="1" applyBorder="1"/>
    <xf numFmtId="0" fontId="7" fillId="2" borderId="12" xfId="0" applyFont="1" applyFill="1" applyBorder="1"/>
    <xf numFmtId="0" fontId="5" fillId="2" borderId="19" xfId="0" applyFont="1" applyFill="1" applyBorder="1"/>
    <xf numFmtId="0" fontId="0" fillId="2" borderId="14" xfId="0" applyFill="1" applyBorder="1"/>
    <xf numFmtId="165" fontId="5" fillId="2" borderId="19" xfId="0" applyNumberFormat="1" applyFont="1" applyFill="1" applyBorder="1"/>
    <xf numFmtId="173" fontId="0" fillId="3" borderId="24" xfId="1" applyNumberFormat="1" applyFont="1" applyFill="1" applyBorder="1" applyProtection="1"/>
    <xf numFmtId="173" fontId="0" fillId="3" borderId="25" xfId="1" applyNumberFormat="1" applyFont="1" applyFill="1" applyBorder="1" applyProtection="1"/>
    <xf numFmtId="173" fontId="0" fillId="3" borderId="51" xfId="1" applyNumberFormat="1" applyFont="1" applyFill="1" applyBorder="1" applyProtection="1"/>
    <xf numFmtId="0" fontId="6" fillId="2" borderId="2" xfId="0" applyFont="1" applyFill="1" applyBorder="1"/>
    <xf numFmtId="0" fontId="6" fillId="2" borderId="3" xfId="0" applyFont="1" applyFill="1" applyBorder="1"/>
    <xf numFmtId="0" fontId="24" fillId="2" borderId="3" xfId="0" applyFont="1" applyFill="1" applyBorder="1"/>
    <xf numFmtId="0" fontId="0" fillId="2" borderId="3" xfId="0" applyFill="1" applyBorder="1"/>
    <xf numFmtId="0" fontId="0" fillId="2" borderId="0" xfId="0" applyFill="1"/>
    <xf numFmtId="0" fontId="0" fillId="2" borderId="16" xfId="0" applyFill="1" applyBorder="1"/>
    <xf numFmtId="0" fontId="6" fillId="2" borderId="38" xfId="0" applyFont="1" applyFill="1" applyBorder="1"/>
    <xf numFmtId="0" fontId="0" fillId="2" borderId="28" xfId="0" applyFill="1" applyBorder="1"/>
    <xf numFmtId="0" fontId="24" fillId="2" borderId="28" xfId="0" applyFont="1" applyFill="1" applyBorder="1"/>
    <xf numFmtId="0" fontId="0" fillId="2" borderId="17" xfId="0" applyFill="1" applyBorder="1"/>
    <xf numFmtId="0" fontId="6" fillId="2" borderId="4" xfId="0" applyFont="1" applyFill="1" applyBorder="1"/>
    <xf numFmtId="0" fontId="0" fillId="2" borderId="5" xfId="0" applyFill="1" applyBorder="1"/>
    <xf numFmtId="0" fontId="24" fillId="2" borderId="5" xfId="0" applyFont="1" applyFill="1" applyBorder="1"/>
    <xf numFmtId="0" fontId="0" fillId="2" borderId="6" xfId="0" applyFill="1" applyBorder="1"/>
    <xf numFmtId="167" fontId="7" fillId="0" borderId="0" xfId="0" applyNumberFormat="1" applyFont="1"/>
    <xf numFmtId="0" fontId="6" fillId="6" borderId="17" xfId="0" applyFont="1" applyFill="1" applyBorder="1"/>
    <xf numFmtId="167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4" fontId="9" fillId="0" borderId="0" xfId="0" applyNumberFormat="1" applyFont="1"/>
    <xf numFmtId="0" fontId="23" fillId="0" borderId="1" xfId="0" applyFont="1" applyBorder="1"/>
    <xf numFmtId="0" fontId="0" fillId="0" borderId="2" xfId="0" applyBorder="1"/>
    <xf numFmtId="0" fontId="0" fillId="0" borderId="45" xfId="0" applyBorder="1"/>
    <xf numFmtId="0" fontId="0" fillId="0" borderId="1" xfId="0" applyBorder="1" applyAlignment="1">
      <alignment horizontal="left"/>
    </xf>
    <xf numFmtId="173" fontId="0" fillId="0" borderId="1" xfId="0" applyNumberFormat="1" applyBorder="1" applyAlignment="1">
      <alignment horizontal="center"/>
    </xf>
    <xf numFmtId="0" fontId="0" fillId="0" borderId="42" xfId="0" applyBorder="1"/>
    <xf numFmtId="0" fontId="0" fillId="0" borderId="23" xfId="0" applyBorder="1"/>
    <xf numFmtId="0" fontId="0" fillId="0" borderId="4" xfId="0" applyBorder="1"/>
    <xf numFmtId="0" fontId="0" fillId="0" borderId="6" xfId="0" applyBorder="1"/>
    <xf numFmtId="0" fontId="25" fillId="0" borderId="47" xfId="0" applyFont="1" applyBorder="1"/>
    <xf numFmtId="0" fontId="7" fillId="0" borderId="48" xfId="0" applyFont="1" applyBorder="1"/>
    <xf numFmtId="0" fontId="0" fillId="0" borderId="48" xfId="0" applyBorder="1"/>
    <xf numFmtId="0" fontId="25" fillId="3" borderId="39" xfId="0" applyFont="1" applyFill="1" applyBorder="1" applyProtection="1">
      <protection locked="0"/>
    </xf>
    <xf numFmtId="0" fontId="0" fillId="6" borderId="7" xfId="0" applyFill="1" applyBorder="1" applyProtection="1">
      <protection locked="0"/>
    </xf>
    <xf numFmtId="0" fontId="0" fillId="6" borderId="7" xfId="0" applyFill="1" applyBorder="1" applyAlignment="1" applyProtection="1">
      <alignment horizontal="center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6" borderId="39" xfId="0" applyFill="1" applyBorder="1" applyProtection="1">
      <protection locked="0"/>
    </xf>
    <xf numFmtId="0" fontId="0" fillId="6" borderId="39" xfId="0" applyFill="1" applyBorder="1" applyAlignment="1" applyProtection="1">
      <alignment horizontal="center"/>
      <protection locked="0"/>
    </xf>
    <xf numFmtId="0" fontId="0" fillId="6" borderId="25" xfId="0" applyFill="1" applyBorder="1" applyProtection="1">
      <protection locked="0"/>
    </xf>
    <xf numFmtId="0" fontId="0" fillId="6" borderId="25" xfId="0" applyFill="1" applyBorder="1" applyAlignment="1" applyProtection="1">
      <alignment horizontal="center"/>
      <protection locked="0"/>
    </xf>
    <xf numFmtId="0" fontId="22" fillId="0" borderId="0" xfId="2" applyFont="1" applyAlignment="1">
      <alignment wrapText="1"/>
    </xf>
    <xf numFmtId="0" fontId="23" fillId="0" borderId="1" xfId="0" applyFont="1" applyBorder="1" applyAlignment="1">
      <alignment horizontal="center"/>
    </xf>
    <xf numFmtId="0" fontId="28" fillId="0" borderId="0" xfId="0" applyFont="1"/>
    <xf numFmtId="166" fontId="3" fillId="0" borderId="0" xfId="0" applyNumberFormat="1" applyFont="1" applyAlignment="1">
      <alignment horizontal="center"/>
    </xf>
    <xf numFmtId="0" fontId="5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7" fillId="0" borderId="0" xfId="0" applyFont="1"/>
    <xf numFmtId="0" fontId="29" fillId="0" borderId="0" xfId="0" applyFont="1" applyAlignment="1">
      <alignment horizontal="right"/>
    </xf>
    <xf numFmtId="14" fontId="0" fillId="0" borderId="0" xfId="0" applyNumberFormat="1"/>
    <xf numFmtId="0" fontId="26" fillId="0" borderId="5" xfId="0" applyFont="1" applyBorder="1"/>
    <xf numFmtId="166" fontId="7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38" xfId="0" applyBorder="1"/>
    <xf numFmtId="0" fontId="0" fillId="0" borderId="28" xfId="0" applyBorder="1"/>
    <xf numFmtId="173" fontId="0" fillId="0" borderId="28" xfId="0" applyNumberFormat="1" applyBorder="1" applyAlignment="1">
      <alignment horizontal="center"/>
    </xf>
    <xf numFmtId="165" fontId="0" fillId="0" borderId="28" xfId="1" applyNumberFormat="1" applyFont="1" applyBorder="1" applyAlignment="1" applyProtection="1">
      <alignment horizontal="center"/>
    </xf>
    <xf numFmtId="165" fontId="0" fillId="0" borderId="2" xfId="1" applyNumberFormat="1" applyFont="1" applyBorder="1" applyAlignment="1" applyProtection="1">
      <alignment horizontal="center"/>
    </xf>
    <xf numFmtId="0" fontId="34" fillId="3" borderId="0" xfId="0" applyFont="1" applyFill="1" applyProtection="1">
      <protection locked="0"/>
    </xf>
    <xf numFmtId="0" fontId="35" fillId="0" borderId="0" xfId="0" applyFont="1"/>
    <xf numFmtId="0" fontId="0" fillId="0" borderId="5" xfId="0" applyBorder="1"/>
    <xf numFmtId="0" fontId="36" fillId="0" borderId="0" xfId="0" applyFont="1"/>
    <xf numFmtId="0" fontId="0" fillId="0" borderId="0" xfId="0" applyAlignment="1">
      <alignment horizontal="center"/>
    </xf>
    <xf numFmtId="172" fontId="0" fillId="0" borderId="5" xfId="0" applyNumberFormat="1" applyBorder="1" applyProtection="1">
      <protection locked="0"/>
    </xf>
    <xf numFmtId="0" fontId="26" fillId="0" borderId="5" xfId="0" applyFont="1" applyBorder="1" applyProtection="1">
      <protection locked="0"/>
    </xf>
    <xf numFmtId="166" fontId="14" fillId="0" borderId="0" xfId="0" applyNumberFormat="1" applyFont="1" applyAlignment="1">
      <alignment horizontal="center"/>
    </xf>
    <xf numFmtId="166" fontId="14" fillId="0" borderId="0" xfId="0" applyNumberFormat="1" applyFont="1"/>
    <xf numFmtId="166" fontId="15" fillId="0" borderId="0" xfId="0" applyNumberFormat="1" applyFont="1" applyAlignment="1">
      <alignment horizontal="center"/>
    </xf>
    <xf numFmtId="166" fontId="15" fillId="0" borderId="0" xfId="0" applyNumberFormat="1" applyFont="1"/>
    <xf numFmtId="0" fontId="14" fillId="0" borderId="0" xfId="0" applyFont="1" applyAlignment="1">
      <alignment horizontal="center"/>
    </xf>
    <xf numFmtId="0" fontId="37" fillId="7" borderId="40" xfId="2" applyFont="1" applyFill="1" applyBorder="1" applyAlignment="1">
      <alignment horizontal="center"/>
    </xf>
    <xf numFmtId="166" fontId="37" fillId="0" borderId="41" xfId="2" applyNumberFormat="1" applyFont="1" applyBorder="1" applyAlignment="1">
      <alignment horizontal="right" wrapText="1"/>
    </xf>
    <xf numFmtId="0" fontId="37" fillId="0" borderId="41" xfId="2" applyFont="1" applyBorder="1" applyAlignment="1">
      <alignment wrapText="1"/>
    </xf>
    <xf numFmtId="0" fontId="37" fillId="0" borderId="41" xfId="2" applyFont="1" applyBorder="1" applyAlignment="1">
      <alignment horizontal="right" wrapText="1"/>
    </xf>
    <xf numFmtId="0" fontId="38" fillId="0" borderId="0" xfId="3"/>
    <xf numFmtId="0" fontId="39" fillId="7" borderId="0" xfId="3" applyFont="1" applyFill="1" applyAlignment="1">
      <alignment horizontal="center"/>
    </xf>
    <xf numFmtId="168" fontId="39" fillId="0" borderId="0" xfId="3" applyNumberFormat="1" applyFont="1" applyAlignment="1">
      <alignment horizontal="right" wrapText="1"/>
    </xf>
    <xf numFmtId="0" fontId="26" fillId="3" borderId="0" xfId="0" applyFont="1" applyFill="1"/>
    <xf numFmtId="0" fontId="27" fillId="3" borderId="46" xfId="0" applyFont="1" applyFill="1" applyBorder="1" applyAlignment="1">
      <alignment horizontal="left" vertical="center" wrapText="1"/>
    </xf>
    <xf numFmtId="0" fontId="0" fillId="3" borderId="0" xfId="0" applyFill="1"/>
    <xf numFmtId="169" fontId="37" fillId="0" borderId="41" xfId="2" applyNumberFormat="1" applyFont="1" applyBorder="1" applyAlignment="1">
      <alignment horizontal="right" wrapText="1"/>
    </xf>
    <xf numFmtId="170" fontId="37" fillId="0" borderId="41" xfId="2" applyNumberFormat="1" applyFont="1" applyBorder="1" applyAlignment="1">
      <alignment horizontal="right" wrapText="1"/>
    </xf>
    <xf numFmtId="0" fontId="21" fillId="0" borderId="0" xfId="2"/>
    <xf numFmtId="168" fontId="37" fillId="0" borderId="41" xfId="2" applyNumberFormat="1" applyFont="1" applyBorder="1" applyAlignment="1">
      <alignment horizontal="right" wrapText="1"/>
    </xf>
    <xf numFmtId="171" fontId="37" fillId="0" borderId="41" xfId="2" applyNumberFormat="1" applyFont="1" applyBorder="1" applyAlignment="1">
      <alignment horizontal="right" wrapText="1"/>
    </xf>
    <xf numFmtId="0" fontId="0" fillId="0" borderId="5" xfId="0" applyBorder="1" applyAlignment="1" applyProtection="1">
      <alignment horizontal="center"/>
      <protection locked="0"/>
    </xf>
    <xf numFmtId="0" fontId="6" fillId="0" borderId="3" xfId="0" applyFont="1" applyBorder="1" applyAlignment="1">
      <alignment horizontal="center"/>
    </xf>
    <xf numFmtId="0" fontId="13" fillId="3" borderId="0" xfId="0" applyFont="1" applyFill="1" applyAlignment="1">
      <alignment horizontal="center" vertical="center" textRotation="255"/>
    </xf>
    <xf numFmtId="0" fontId="3" fillId="2" borderId="0" xfId="0" applyFont="1" applyFill="1" applyAlignment="1">
      <alignment horizontal="left"/>
    </xf>
    <xf numFmtId="167" fontId="6" fillId="0" borderId="0" xfId="0" applyNumberFormat="1" applyFont="1" applyAlignment="1">
      <alignment horizontal="center"/>
    </xf>
    <xf numFmtId="167" fontId="6" fillId="0" borderId="23" xfId="0" applyNumberFormat="1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167" fontId="6" fillId="6" borderId="38" xfId="0" applyNumberFormat="1" applyFont="1" applyFill="1" applyBorder="1" applyAlignment="1" applyProtection="1">
      <alignment horizontal="center"/>
      <protection locked="0"/>
    </xf>
    <xf numFmtId="167" fontId="6" fillId="6" borderId="28" xfId="0" applyNumberFormat="1" applyFont="1" applyFill="1" applyBorder="1" applyAlignment="1" applyProtection="1">
      <alignment horizontal="center"/>
      <protection locked="0"/>
    </xf>
    <xf numFmtId="167" fontId="6" fillId="6" borderId="3" xfId="0" applyNumberFormat="1" applyFont="1" applyFill="1" applyBorder="1" applyAlignment="1" applyProtection="1">
      <alignment horizontal="center"/>
      <protection locked="0"/>
    </xf>
    <xf numFmtId="167" fontId="6" fillId="6" borderId="45" xfId="0" applyNumberFormat="1" applyFont="1" applyFill="1" applyBorder="1" applyAlignment="1" applyProtection="1">
      <alignment horizontal="center"/>
      <protection locked="0"/>
    </xf>
    <xf numFmtId="172" fontId="3" fillId="3" borderId="1" xfId="0" applyNumberFormat="1" applyFont="1" applyFill="1" applyBorder="1" applyAlignment="1" applyProtection="1">
      <alignment horizontal="center"/>
      <protection locked="0"/>
    </xf>
    <xf numFmtId="14" fontId="0" fillId="0" borderId="0" xfId="0" applyNumberFormat="1" applyAlignment="1">
      <alignment horizontal="center"/>
    </xf>
    <xf numFmtId="168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5" fontId="25" fillId="0" borderId="47" xfId="0" applyNumberFormat="1" applyFont="1" applyBorder="1" applyAlignment="1">
      <alignment horizontal="center"/>
    </xf>
    <xf numFmtId="0" fontId="25" fillId="0" borderId="47" xfId="0" applyFont="1" applyBorder="1" applyAlignment="1">
      <alignment horizontal="center"/>
    </xf>
    <xf numFmtId="167" fontId="6" fillId="0" borderId="5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0" fontId="40" fillId="3" borderId="38" xfId="4" applyFill="1" applyBorder="1" applyAlignment="1" applyProtection="1">
      <alignment horizontal="center"/>
      <protection locked="0"/>
    </xf>
    <xf numFmtId="0" fontId="40" fillId="3" borderId="28" xfId="4" applyFill="1" applyBorder="1" applyAlignment="1" applyProtection="1">
      <alignment horizontal="center"/>
      <protection locked="0"/>
    </xf>
    <xf numFmtId="0" fontId="5" fillId="3" borderId="48" xfId="0" applyFont="1" applyFill="1" applyBorder="1" applyAlignment="1">
      <alignment horizontal="center"/>
    </xf>
    <xf numFmtId="165" fontId="0" fillId="0" borderId="42" xfId="0" applyNumberFormat="1" applyBorder="1" applyAlignment="1">
      <alignment horizontal="center"/>
    </xf>
    <xf numFmtId="0" fontId="0" fillId="0" borderId="23" xfId="0" applyBorder="1" applyAlignment="1">
      <alignment horizontal="center"/>
    </xf>
  </cellXfs>
  <cellStyles count="5">
    <cellStyle name="Hiperpovezava" xfId="4" builtinId="8"/>
    <cellStyle name="Navadno" xfId="0" builtinId="0"/>
    <cellStyle name="Navadno_List2" xfId="2" xr:uid="{00000000-0005-0000-0000-000002000000}"/>
    <cellStyle name="Navadno_List2_1" xfId="3" xr:uid="{00000000-0005-0000-0000-000003000000}"/>
    <cellStyle name="Valuta" xfId="1" builtinId="4"/>
  </cellStyles>
  <dxfs count="6">
    <dxf>
      <font>
        <color theme="0"/>
      </font>
    </dxf>
    <dxf>
      <font>
        <color theme="0"/>
      </font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4480</xdr:colOff>
      <xdr:row>5</xdr:row>
      <xdr:rowOff>179489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080805" cy="1398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295275</xdr:colOff>
      <xdr:row>27</xdr:row>
      <xdr:rowOff>61912</xdr:rowOff>
    </xdr:from>
    <xdr:ext cx="914400" cy="264560"/>
    <xdr:sp macro="" textlink="">
      <xdr:nvSpPr>
        <xdr:cNvPr id="8" name="PoljeZBesedilo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29275" y="548163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13</xdr:col>
      <xdr:colOff>326734</xdr:colOff>
      <xdr:row>10</xdr:row>
      <xdr:rowOff>21723</xdr:rowOff>
    </xdr:from>
    <xdr:ext cx="184730" cy="937629"/>
    <xdr:sp macro="" textlink="">
      <xdr:nvSpPr>
        <xdr:cNvPr id="9" name="Pravokotni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517984" y="226962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13</xdr:col>
      <xdr:colOff>326734</xdr:colOff>
      <xdr:row>8</xdr:row>
      <xdr:rowOff>21723</xdr:rowOff>
    </xdr:from>
    <xdr:ext cx="184730" cy="937629"/>
    <xdr:sp macro="" textlink="">
      <xdr:nvSpPr>
        <xdr:cNvPr id="10" name="Pravokotni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517984" y="185052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twoCellAnchor>
    <xdr:from>
      <xdr:col>3</xdr:col>
      <xdr:colOff>514349</xdr:colOff>
      <xdr:row>44</xdr:row>
      <xdr:rowOff>133349</xdr:rowOff>
    </xdr:from>
    <xdr:to>
      <xdr:col>4</xdr:col>
      <xdr:colOff>533400</xdr:colOff>
      <xdr:row>47</xdr:row>
      <xdr:rowOff>28575</xdr:rowOff>
    </xdr:to>
    <xdr:sp macro="" textlink="">
      <xdr:nvSpPr>
        <xdr:cNvPr id="11" name="Elipsa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152774" y="8886824"/>
          <a:ext cx="533401" cy="466726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l-SI" sz="1100" b="0"/>
        </a:p>
      </xdr:txBody>
    </xdr:sp>
    <xdr:clientData/>
  </xdr:twoCellAnchor>
  <xdr:twoCellAnchor editAs="oneCell">
    <xdr:from>
      <xdr:col>2</xdr:col>
      <xdr:colOff>161924</xdr:colOff>
      <xdr:row>0</xdr:row>
      <xdr:rowOff>95250</xdr:rowOff>
    </xdr:from>
    <xdr:to>
      <xdr:col>3</xdr:col>
      <xdr:colOff>104774</xdr:colOff>
      <xdr:row>6</xdr:row>
      <xdr:rowOff>166309</xdr:rowOff>
    </xdr:to>
    <xdr:pic>
      <xdr:nvPicPr>
        <xdr:cNvPr id="15" name="Slika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9" y="95250"/>
          <a:ext cx="1476375" cy="1499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647700</xdr:colOff>
      <xdr:row>53</xdr:row>
      <xdr:rowOff>36286</xdr:rowOff>
    </xdr:from>
    <xdr:to>
      <xdr:col>8</xdr:col>
      <xdr:colOff>742950</xdr:colOff>
      <xdr:row>58</xdr:row>
      <xdr:rowOff>23434</xdr:rowOff>
    </xdr:to>
    <xdr:pic>
      <xdr:nvPicPr>
        <xdr:cNvPr id="16" name="Slika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11752036"/>
          <a:ext cx="1590675" cy="1615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326734</xdr:colOff>
      <xdr:row>10</xdr:row>
      <xdr:rowOff>21723</xdr:rowOff>
    </xdr:from>
    <xdr:ext cx="184730" cy="937629"/>
    <xdr:sp macro="" textlink="">
      <xdr:nvSpPr>
        <xdr:cNvPr id="12" name="Pravokotni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517984" y="226962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13</xdr:col>
      <xdr:colOff>326734</xdr:colOff>
      <xdr:row>8</xdr:row>
      <xdr:rowOff>21723</xdr:rowOff>
    </xdr:from>
    <xdr:ext cx="184730" cy="937629"/>
    <xdr:sp macro="" textlink="">
      <xdr:nvSpPr>
        <xdr:cNvPr id="14" name="Pravokotnik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517984" y="185052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11</xdr:col>
      <xdr:colOff>295275</xdr:colOff>
      <xdr:row>27</xdr:row>
      <xdr:rowOff>61912</xdr:rowOff>
    </xdr:from>
    <xdr:ext cx="914400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527A6E33-9B71-46AC-AEB2-CDF45EB4E550}"/>
            </a:ext>
          </a:extLst>
        </xdr:cNvPr>
        <xdr:cNvSpPr txBox="1"/>
      </xdr:nvSpPr>
      <xdr:spPr>
        <a:xfrm>
          <a:off x="8286750" y="55768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13</xdr:col>
      <xdr:colOff>326734</xdr:colOff>
      <xdr:row>10</xdr:row>
      <xdr:rowOff>21723</xdr:rowOff>
    </xdr:from>
    <xdr:ext cx="184730" cy="937629"/>
    <xdr:sp macro="" textlink="">
      <xdr:nvSpPr>
        <xdr:cNvPr id="3" name="Pravokotnik 2">
          <a:extLst>
            <a:ext uri="{FF2B5EF4-FFF2-40B4-BE49-F238E27FC236}">
              <a16:creationId xmlns:a16="http://schemas.microsoft.com/office/drawing/2014/main" id="{F66702FE-BE47-4789-99EF-5BD580E07900}"/>
            </a:ext>
          </a:extLst>
        </xdr:cNvPr>
        <xdr:cNvSpPr/>
      </xdr:nvSpPr>
      <xdr:spPr>
        <a:xfrm>
          <a:off x="8832559" y="22600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13</xdr:col>
      <xdr:colOff>326734</xdr:colOff>
      <xdr:row>8</xdr:row>
      <xdr:rowOff>21723</xdr:rowOff>
    </xdr:from>
    <xdr:ext cx="184730" cy="937629"/>
    <xdr:sp macro="" textlink="">
      <xdr:nvSpPr>
        <xdr:cNvPr id="4" name="Pravokotnik 3">
          <a:extLst>
            <a:ext uri="{FF2B5EF4-FFF2-40B4-BE49-F238E27FC236}">
              <a16:creationId xmlns:a16="http://schemas.microsoft.com/office/drawing/2014/main" id="{8433E627-6DCA-4901-A246-098319550E7F}"/>
            </a:ext>
          </a:extLst>
        </xdr:cNvPr>
        <xdr:cNvSpPr/>
      </xdr:nvSpPr>
      <xdr:spPr>
        <a:xfrm>
          <a:off x="8832559" y="186957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13</xdr:col>
      <xdr:colOff>326734</xdr:colOff>
      <xdr:row>10</xdr:row>
      <xdr:rowOff>21723</xdr:rowOff>
    </xdr:from>
    <xdr:ext cx="184730" cy="937629"/>
    <xdr:sp macro="" textlink="">
      <xdr:nvSpPr>
        <xdr:cNvPr id="5" name="Pravokotnik 4">
          <a:extLst>
            <a:ext uri="{FF2B5EF4-FFF2-40B4-BE49-F238E27FC236}">
              <a16:creationId xmlns:a16="http://schemas.microsoft.com/office/drawing/2014/main" id="{9EDC3CF9-7EC7-4EE0-A774-6A3328DF4C7C}"/>
            </a:ext>
          </a:extLst>
        </xdr:cNvPr>
        <xdr:cNvSpPr/>
      </xdr:nvSpPr>
      <xdr:spPr>
        <a:xfrm>
          <a:off x="8832559" y="22600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13</xdr:col>
      <xdr:colOff>326734</xdr:colOff>
      <xdr:row>8</xdr:row>
      <xdr:rowOff>21723</xdr:rowOff>
    </xdr:from>
    <xdr:ext cx="184730" cy="937629"/>
    <xdr:sp macro="" textlink="">
      <xdr:nvSpPr>
        <xdr:cNvPr id="6" name="Pravokotnik 5">
          <a:extLst>
            <a:ext uri="{FF2B5EF4-FFF2-40B4-BE49-F238E27FC236}">
              <a16:creationId xmlns:a16="http://schemas.microsoft.com/office/drawing/2014/main" id="{EA6B5A6B-99CE-4905-990A-10D759D900FE}"/>
            </a:ext>
          </a:extLst>
        </xdr:cNvPr>
        <xdr:cNvSpPr/>
      </xdr:nvSpPr>
      <xdr:spPr>
        <a:xfrm>
          <a:off x="8832559" y="186957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11</xdr:col>
      <xdr:colOff>295275</xdr:colOff>
      <xdr:row>26</xdr:row>
      <xdr:rowOff>61912</xdr:rowOff>
    </xdr:from>
    <xdr:ext cx="914400" cy="264560"/>
    <xdr:sp macro="" textlink="">
      <xdr:nvSpPr>
        <xdr:cNvPr id="13" name="PoljeZBesedilom 12">
          <a:extLst>
            <a:ext uri="{FF2B5EF4-FFF2-40B4-BE49-F238E27FC236}">
              <a16:creationId xmlns:a16="http://schemas.microsoft.com/office/drawing/2014/main" id="{E60CAC32-51C2-4A7C-A048-8F712A3BF586}"/>
            </a:ext>
          </a:extLst>
        </xdr:cNvPr>
        <xdr:cNvSpPr txBox="1"/>
      </xdr:nvSpPr>
      <xdr:spPr>
        <a:xfrm>
          <a:off x="8286750" y="55768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13</xdr:col>
      <xdr:colOff>326734</xdr:colOff>
      <xdr:row>9</xdr:row>
      <xdr:rowOff>21723</xdr:rowOff>
    </xdr:from>
    <xdr:ext cx="184730" cy="937629"/>
    <xdr:sp macro="" textlink="">
      <xdr:nvSpPr>
        <xdr:cNvPr id="17" name="Pravokotnik 16">
          <a:extLst>
            <a:ext uri="{FF2B5EF4-FFF2-40B4-BE49-F238E27FC236}">
              <a16:creationId xmlns:a16="http://schemas.microsoft.com/office/drawing/2014/main" id="{726EC9F1-C9F3-4FA7-9D5A-BEF9A98CDDA8}"/>
            </a:ext>
          </a:extLst>
        </xdr:cNvPr>
        <xdr:cNvSpPr/>
      </xdr:nvSpPr>
      <xdr:spPr>
        <a:xfrm>
          <a:off x="8832559" y="22600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13</xdr:col>
      <xdr:colOff>326734</xdr:colOff>
      <xdr:row>7</xdr:row>
      <xdr:rowOff>21723</xdr:rowOff>
    </xdr:from>
    <xdr:ext cx="184730" cy="937629"/>
    <xdr:sp macro="" textlink="">
      <xdr:nvSpPr>
        <xdr:cNvPr id="18" name="Pravokotnik 17">
          <a:extLst>
            <a:ext uri="{FF2B5EF4-FFF2-40B4-BE49-F238E27FC236}">
              <a16:creationId xmlns:a16="http://schemas.microsoft.com/office/drawing/2014/main" id="{88475CA7-DD67-4286-9DA7-A780B5AAD306}"/>
            </a:ext>
          </a:extLst>
        </xdr:cNvPr>
        <xdr:cNvSpPr/>
      </xdr:nvSpPr>
      <xdr:spPr>
        <a:xfrm>
          <a:off x="8832559" y="186957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13</xdr:col>
      <xdr:colOff>326734</xdr:colOff>
      <xdr:row>9</xdr:row>
      <xdr:rowOff>21723</xdr:rowOff>
    </xdr:from>
    <xdr:ext cx="184730" cy="937629"/>
    <xdr:sp macro="" textlink="">
      <xdr:nvSpPr>
        <xdr:cNvPr id="19" name="Pravokotnik 18">
          <a:extLst>
            <a:ext uri="{FF2B5EF4-FFF2-40B4-BE49-F238E27FC236}">
              <a16:creationId xmlns:a16="http://schemas.microsoft.com/office/drawing/2014/main" id="{EE5DE37E-C85D-4251-AC3A-2C7C612B85F7}"/>
            </a:ext>
          </a:extLst>
        </xdr:cNvPr>
        <xdr:cNvSpPr/>
      </xdr:nvSpPr>
      <xdr:spPr>
        <a:xfrm>
          <a:off x="8832559" y="22600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13</xdr:col>
      <xdr:colOff>326734</xdr:colOff>
      <xdr:row>7</xdr:row>
      <xdr:rowOff>21723</xdr:rowOff>
    </xdr:from>
    <xdr:ext cx="184730" cy="937629"/>
    <xdr:sp macro="" textlink="">
      <xdr:nvSpPr>
        <xdr:cNvPr id="20" name="Pravokotnik 19">
          <a:extLst>
            <a:ext uri="{FF2B5EF4-FFF2-40B4-BE49-F238E27FC236}">
              <a16:creationId xmlns:a16="http://schemas.microsoft.com/office/drawing/2014/main" id="{FFF36ABB-679C-43B1-BAF8-4C49B392EC74}"/>
            </a:ext>
          </a:extLst>
        </xdr:cNvPr>
        <xdr:cNvSpPr/>
      </xdr:nvSpPr>
      <xdr:spPr>
        <a:xfrm>
          <a:off x="8832559" y="186957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11</xdr:col>
      <xdr:colOff>295275</xdr:colOff>
      <xdr:row>26</xdr:row>
      <xdr:rowOff>61912</xdr:rowOff>
    </xdr:from>
    <xdr:ext cx="914400" cy="264560"/>
    <xdr:sp macro="" textlink="">
      <xdr:nvSpPr>
        <xdr:cNvPr id="21" name="PoljeZBesedilom 20">
          <a:extLst>
            <a:ext uri="{FF2B5EF4-FFF2-40B4-BE49-F238E27FC236}">
              <a16:creationId xmlns:a16="http://schemas.microsoft.com/office/drawing/2014/main" id="{7440C6F5-346A-4BBB-A250-3C6603A81D2F}"/>
            </a:ext>
          </a:extLst>
        </xdr:cNvPr>
        <xdr:cNvSpPr txBox="1"/>
      </xdr:nvSpPr>
      <xdr:spPr>
        <a:xfrm>
          <a:off x="8286750" y="55768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13</xdr:col>
      <xdr:colOff>326734</xdr:colOff>
      <xdr:row>9</xdr:row>
      <xdr:rowOff>21723</xdr:rowOff>
    </xdr:from>
    <xdr:ext cx="184730" cy="937629"/>
    <xdr:sp macro="" textlink="">
      <xdr:nvSpPr>
        <xdr:cNvPr id="22" name="Pravokotnik 21">
          <a:extLst>
            <a:ext uri="{FF2B5EF4-FFF2-40B4-BE49-F238E27FC236}">
              <a16:creationId xmlns:a16="http://schemas.microsoft.com/office/drawing/2014/main" id="{90CB5396-707C-42E7-9F37-310BB4CB82EF}"/>
            </a:ext>
          </a:extLst>
        </xdr:cNvPr>
        <xdr:cNvSpPr/>
      </xdr:nvSpPr>
      <xdr:spPr>
        <a:xfrm>
          <a:off x="8832559" y="22600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13</xdr:col>
      <xdr:colOff>326734</xdr:colOff>
      <xdr:row>7</xdr:row>
      <xdr:rowOff>21723</xdr:rowOff>
    </xdr:from>
    <xdr:ext cx="184730" cy="937629"/>
    <xdr:sp macro="" textlink="">
      <xdr:nvSpPr>
        <xdr:cNvPr id="23" name="Pravokotnik 22">
          <a:extLst>
            <a:ext uri="{FF2B5EF4-FFF2-40B4-BE49-F238E27FC236}">
              <a16:creationId xmlns:a16="http://schemas.microsoft.com/office/drawing/2014/main" id="{3928F5CA-43FB-4748-8DBB-19EF3B6556D9}"/>
            </a:ext>
          </a:extLst>
        </xdr:cNvPr>
        <xdr:cNvSpPr/>
      </xdr:nvSpPr>
      <xdr:spPr>
        <a:xfrm>
          <a:off x="8832559" y="186957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13</xdr:col>
      <xdr:colOff>326734</xdr:colOff>
      <xdr:row>9</xdr:row>
      <xdr:rowOff>21723</xdr:rowOff>
    </xdr:from>
    <xdr:ext cx="184730" cy="937629"/>
    <xdr:sp macro="" textlink="">
      <xdr:nvSpPr>
        <xdr:cNvPr id="24" name="Pravokotnik 23">
          <a:extLst>
            <a:ext uri="{FF2B5EF4-FFF2-40B4-BE49-F238E27FC236}">
              <a16:creationId xmlns:a16="http://schemas.microsoft.com/office/drawing/2014/main" id="{AC4E68E6-BB28-4B50-AF5C-BB53D6CB5112}"/>
            </a:ext>
          </a:extLst>
        </xdr:cNvPr>
        <xdr:cNvSpPr/>
      </xdr:nvSpPr>
      <xdr:spPr>
        <a:xfrm>
          <a:off x="8832559" y="22600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13</xdr:col>
      <xdr:colOff>326734</xdr:colOff>
      <xdr:row>7</xdr:row>
      <xdr:rowOff>21723</xdr:rowOff>
    </xdr:from>
    <xdr:ext cx="184730" cy="937629"/>
    <xdr:sp macro="" textlink="">
      <xdr:nvSpPr>
        <xdr:cNvPr id="25" name="Pravokotnik 24">
          <a:extLst>
            <a:ext uri="{FF2B5EF4-FFF2-40B4-BE49-F238E27FC236}">
              <a16:creationId xmlns:a16="http://schemas.microsoft.com/office/drawing/2014/main" id="{6CCFC56D-C763-43BB-925B-5D1EF7E07AAD}"/>
            </a:ext>
          </a:extLst>
        </xdr:cNvPr>
        <xdr:cNvSpPr/>
      </xdr:nvSpPr>
      <xdr:spPr>
        <a:xfrm>
          <a:off x="8832559" y="186957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11</xdr:col>
      <xdr:colOff>295275</xdr:colOff>
      <xdr:row>26</xdr:row>
      <xdr:rowOff>61912</xdr:rowOff>
    </xdr:from>
    <xdr:ext cx="914400" cy="264560"/>
    <xdr:sp macro="" textlink="">
      <xdr:nvSpPr>
        <xdr:cNvPr id="26" name="PoljeZBesedilom 25">
          <a:extLst>
            <a:ext uri="{FF2B5EF4-FFF2-40B4-BE49-F238E27FC236}">
              <a16:creationId xmlns:a16="http://schemas.microsoft.com/office/drawing/2014/main" id="{DF782424-DA9A-43EC-8D89-D586A481FB69}"/>
            </a:ext>
          </a:extLst>
        </xdr:cNvPr>
        <xdr:cNvSpPr txBox="1"/>
      </xdr:nvSpPr>
      <xdr:spPr>
        <a:xfrm>
          <a:off x="8286750" y="55768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13</xdr:col>
      <xdr:colOff>326734</xdr:colOff>
      <xdr:row>9</xdr:row>
      <xdr:rowOff>21723</xdr:rowOff>
    </xdr:from>
    <xdr:ext cx="184730" cy="937629"/>
    <xdr:sp macro="" textlink="">
      <xdr:nvSpPr>
        <xdr:cNvPr id="27" name="Pravokotnik 26">
          <a:extLst>
            <a:ext uri="{FF2B5EF4-FFF2-40B4-BE49-F238E27FC236}">
              <a16:creationId xmlns:a16="http://schemas.microsoft.com/office/drawing/2014/main" id="{64E48181-549D-40A0-8CDF-D40E9DFCED3F}"/>
            </a:ext>
          </a:extLst>
        </xdr:cNvPr>
        <xdr:cNvSpPr/>
      </xdr:nvSpPr>
      <xdr:spPr>
        <a:xfrm>
          <a:off x="8832559" y="22600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13</xdr:col>
      <xdr:colOff>326734</xdr:colOff>
      <xdr:row>9</xdr:row>
      <xdr:rowOff>21723</xdr:rowOff>
    </xdr:from>
    <xdr:ext cx="184730" cy="937629"/>
    <xdr:sp macro="" textlink="">
      <xdr:nvSpPr>
        <xdr:cNvPr id="28" name="Pravokotnik 27">
          <a:extLst>
            <a:ext uri="{FF2B5EF4-FFF2-40B4-BE49-F238E27FC236}">
              <a16:creationId xmlns:a16="http://schemas.microsoft.com/office/drawing/2014/main" id="{D9AF8F66-5B7A-4EB6-8E5C-980A4EDD25FA}"/>
            </a:ext>
          </a:extLst>
        </xdr:cNvPr>
        <xdr:cNvSpPr/>
      </xdr:nvSpPr>
      <xdr:spPr>
        <a:xfrm>
          <a:off x="8832559" y="22600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11</xdr:col>
      <xdr:colOff>295275</xdr:colOff>
      <xdr:row>26</xdr:row>
      <xdr:rowOff>61912</xdr:rowOff>
    </xdr:from>
    <xdr:ext cx="914400" cy="264560"/>
    <xdr:sp macro="" textlink="">
      <xdr:nvSpPr>
        <xdr:cNvPr id="29" name="PoljeZBesedilom 28">
          <a:extLst>
            <a:ext uri="{FF2B5EF4-FFF2-40B4-BE49-F238E27FC236}">
              <a16:creationId xmlns:a16="http://schemas.microsoft.com/office/drawing/2014/main" id="{0D8BC29E-E9B2-40ED-B555-85F0B8308F6D}"/>
            </a:ext>
          </a:extLst>
        </xdr:cNvPr>
        <xdr:cNvSpPr txBox="1"/>
      </xdr:nvSpPr>
      <xdr:spPr>
        <a:xfrm>
          <a:off x="8286750" y="55768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13</xdr:col>
      <xdr:colOff>326734</xdr:colOff>
      <xdr:row>9</xdr:row>
      <xdr:rowOff>21723</xdr:rowOff>
    </xdr:from>
    <xdr:ext cx="184730" cy="937629"/>
    <xdr:sp macro="" textlink="">
      <xdr:nvSpPr>
        <xdr:cNvPr id="30" name="Pravokotnik 29">
          <a:extLst>
            <a:ext uri="{FF2B5EF4-FFF2-40B4-BE49-F238E27FC236}">
              <a16:creationId xmlns:a16="http://schemas.microsoft.com/office/drawing/2014/main" id="{02608482-C9CC-4465-953B-C536ABC1EF3E}"/>
            </a:ext>
          </a:extLst>
        </xdr:cNvPr>
        <xdr:cNvSpPr/>
      </xdr:nvSpPr>
      <xdr:spPr>
        <a:xfrm>
          <a:off x="8832559" y="22600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13</xdr:col>
      <xdr:colOff>326734</xdr:colOff>
      <xdr:row>9</xdr:row>
      <xdr:rowOff>21723</xdr:rowOff>
    </xdr:from>
    <xdr:ext cx="184730" cy="937629"/>
    <xdr:sp macro="" textlink="">
      <xdr:nvSpPr>
        <xdr:cNvPr id="31" name="Pravokotnik 30">
          <a:extLst>
            <a:ext uri="{FF2B5EF4-FFF2-40B4-BE49-F238E27FC236}">
              <a16:creationId xmlns:a16="http://schemas.microsoft.com/office/drawing/2014/main" id="{8A33ACF8-B21A-4303-BBE0-6806DEA26C78}"/>
            </a:ext>
          </a:extLst>
        </xdr:cNvPr>
        <xdr:cNvSpPr/>
      </xdr:nvSpPr>
      <xdr:spPr>
        <a:xfrm>
          <a:off x="8832559" y="22600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11</xdr:col>
      <xdr:colOff>295275</xdr:colOff>
      <xdr:row>25</xdr:row>
      <xdr:rowOff>61912</xdr:rowOff>
    </xdr:from>
    <xdr:ext cx="914400" cy="264560"/>
    <xdr:sp macro="" textlink="">
      <xdr:nvSpPr>
        <xdr:cNvPr id="32" name="PoljeZBesedilom 31">
          <a:extLst>
            <a:ext uri="{FF2B5EF4-FFF2-40B4-BE49-F238E27FC236}">
              <a16:creationId xmlns:a16="http://schemas.microsoft.com/office/drawing/2014/main" id="{08DAF3A5-6C88-4B6F-87E6-AFF042220E5C}"/>
            </a:ext>
          </a:extLst>
        </xdr:cNvPr>
        <xdr:cNvSpPr txBox="1"/>
      </xdr:nvSpPr>
      <xdr:spPr>
        <a:xfrm>
          <a:off x="8286750" y="53863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11</xdr:col>
      <xdr:colOff>295275</xdr:colOff>
      <xdr:row>25</xdr:row>
      <xdr:rowOff>61912</xdr:rowOff>
    </xdr:from>
    <xdr:ext cx="914400" cy="264560"/>
    <xdr:sp macro="" textlink="">
      <xdr:nvSpPr>
        <xdr:cNvPr id="33" name="PoljeZBesedilom 32">
          <a:extLst>
            <a:ext uri="{FF2B5EF4-FFF2-40B4-BE49-F238E27FC236}">
              <a16:creationId xmlns:a16="http://schemas.microsoft.com/office/drawing/2014/main" id="{EE56D4A6-EAF2-4413-A287-64D0A9CC192B}"/>
            </a:ext>
          </a:extLst>
        </xdr:cNvPr>
        <xdr:cNvSpPr txBox="1"/>
      </xdr:nvSpPr>
      <xdr:spPr>
        <a:xfrm>
          <a:off x="8286750" y="53863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11</xdr:col>
      <xdr:colOff>295275</xdr:colOff>
      <xdr:row>26</xdr:row>
      <xdr:rowOff>61912</xdr:rowOff>
    </xdr:from>
    <xdr:ext cx="914400" cy="264560"/>
    <xdr:sp macro="" textlink="">
      <xdr:nvSpPr>
        <xdr:cNvPr id="34" name="PoljeZBesedilom 33">
          <a:extLst>
            <a:ext uri="{FF2B5EF4-FFF2-40B4-BE49-F238E27FC236}">
              <a16:creationId xmlns:a16="http://schemas.microsoft.com/office/drawing/2014/main" id="{3091516F-645C-429A-8718-4FD1A0BBA43F}"/>
            </a:ext>
          </a:extLst>
        </xdr:cNvPr>
        <xdr:cNvSpPr txBox="1"/>
      </xdr:nvSpPr>
      <xdr:spPr>
        <a:xfrm>
          <a:off x="8286750" y="55768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11</xdr:col>
      <xdr:colOff>295275</xdr:colOff>
      <xdr:row>26</xdr:row>
      <xdr:rowOff>61912</xdr:rowOff>
    </xdr:from>
    <xdr:ext cx="914400" cy="264560"/>
    <xdr:sp macro="" textlink="">
      <xdr:nvSpPr>
        <xdr:cNvPr id="35" name="PoljeZBesedilom 34">
          <a:extLst>
            <a:ext uri="{FF2B5EF4-FFF2-40B4-BE49-F238E27FC236}">
              <a16:creationId xmlns:a16="http://schemas.microsoft.com/office/drawing/2014/main" id="{53F11A75-FDCB-4448-AE8B-022E655B3A94}"/>
            </a:ext>
          </a:extLst>
        </xdr:cNvPr>
        <xdr:cNvSpPr txBox="1"/>
      </xdr:nvSpPr>
      <xdr:spPr>
        <a:xfrm>
          <a:off x="8286750" y="55768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11</xdr:col>
      <xdr:colOff>295275</xdr:colOff>
      <xdr:row>25</xdr:row>
      <xdr:rowOff>61912</xdr:rowOff>
    </xdr:from>
    <xdr:ext cx="914400" cy="264560"/>
    <xdr:sp macro="" textlink="">
      <xdr:nvSpPr>
        <xdr:cNvPr id="36" name="PoljeZBesedilom 35">
          <a:extLst>
            <a:ext uri="{FF2B5EF4-FFF2-40B4-BE49-F238E27FC236}">
              <a16:creationId xmlns:a16="http://schemas.microsoft.com/office/drawing/2014/main" id="{7E31CD82-CB0A-4218-A2A7-BBD39BA27E1C}"/>
            </a:ext>
          </a:extLst>
        </xdr:cNvPr>
        <xdr:cNvSpPr txBox="1"/>
      </xdr:nvSpPr>
      <xdr:spPr>
        <a:xfrm>
          <a:off x="8286750" y="53863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11</xdr:col>
      <xdr:colOff>295275</xdr:colOff>
      <xdr:row>25</xdr:row>
      <xdr:rowOff>61912</xdr:rowOff>
    </xdr:from>
    <xdr:ext cx="914400" cy="264560"/>
    <xdr:sp macro="" textlink="">
      <xdr:nvSpPr>
        <xdr:cNvPr id="37" name="PoljeZBesedilom 36">
          <a:extLst>
            <a:ext uri="{FF2B5EF4-FFF2-40B4-BE49-F238E27FC236}">
              <a16:creationId xmlns:a16="http://schemas.microsoft.com/office/drawing/2014/main" id="{465FC0FD-516F-45E6-8B8C-66A7B864626F}"/>
            </a:ext>
          </a:extLst>
        </xdr:cNvPr>
        <xdr:cNvSpPr txBox="1"/>
      </xdr:nvSpPr>
      <xdr:spPr>
        <a:xfrm>
          <a:off x="8286750" y="53863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11</xdr:col>
      <xdr:colOff>295275</xdr:colOff>
      <xdr:row>25</xdr:row>
      <xdr:rowOff>61912</xdr:rowOff>
    </xdr:from>
    <xdr:ext cx="914400" cy="264560"/>
    <xdr:sp macro="" textlink="">
      <xdr:nvSpPr>
        <xdr:cNvPr id="38" name="PoljeZBesedilom 37">
          <a:extLst>
            <a:ext uri="{FF2B5EF4-FFF2-40B4-BE49-F238E27FC236}">
              <a16:creationId xmlns:a16="http://schemas.microsoft.com/office/drawing/2014/main" id="{F54FCB1A-4F5A-41F3-9AA8-5AC3653BEE8F}"/>
            </a:ext>
          </a:extLst>
        </xdr:cNvPr>
        <xdr:cNvSpPr txBox="1"/>
      </xdr:nvSpPr>
      <xdr:spPr>
        <a:xfrm>
          <a:off x="8286750" y="53863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11</xdr:col>
      <xdr:colOff>295275</xdr:colOff>
      <xdr:row>25</xdr:row>
      <xdr:rowOff>61912</xdr:rowOff>
    </xdr:from>
    <xdr:ext cx="914400" cy="264560"/>
    <xdr:sp macro="" textlink="">
      <xdr:nvSpPr>
        <xdr:cNvPr id="39" name="PoljeZBesedilom 38">
          <a:extLst>
            <a:ext uri="{FF2B5EF4-FFF2-40B4-BE49-F238E27FC236}">
              <a16:creationId xmlns:a16="http://schemas.microsoft.com/office/drawing/2014/main" id="{E34A7D9A-C63F-4211-BCDD-03B426D22768}"/>
            </a:ext>
          </a:extLst>
        </xdr:cNvPr>
        <xdr:cNvSpPr txBox="1"/>
      </xdr:nvSpPr>
      <xdr:spPr>
        <a:xfrm>
          <a:off x="8286750" y="53863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11</xdr:col>
      <xdr:colOff>295275</xdr:colOff>
      <xdr:row>24</xdr:row>
      <xdr:rowOff>61912</xdr:rowOff>
    </xdr:from>
    <xdr:ext cx="914400" cy="264560"/>
    <xdr:sp macro="" textlink="">
      <xdr:nvSpPr>
        <xdr:cNvPr id="40" name="PoljeZBesedilom 39">
          <a:extLst>
            <a:ext uri="{FF2B5EF4-FFF2-40B4-BE49-F238E27FC236}">
              <a16:creationId xmlns:a16="http://schemas.microsoft.com/office/drawing/2014/main" id="{7714D35F-BBCD-4B78-A026-85A85D8459A6}"/>
            </a:ext>
          </a:extLst>
        </xdr:cNvPr>
        <xdr:cNvSpPr txBox="1"/>
      </xdr:nvSpPr>
      <xdr:spPr>
        <a:xfrm>
          <a:off x="8286750" y="51958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11</xdr:col>
      <xdr:colOff>295275</xdr:colOff>
      <xdr:row>24</xdr:row>
      <xdr:rowOff>61912</xdr:rowOff>
    </xdr:from>
    <xdr:ext cx="914400" cy="264560"/>
    <xdr:sp macro="" textlink="">
      <xdr:nvSpPr>
        <xdr:cNvPr id="41" name="PoljeZBesedilom 40">
          <a:extLst>
            <a:ext uri="{FF2B5EF4-FFF2-40B4-BE49-F238E27FC236}">
              <a16:creationId xmlns:a16="http://schemas.microsoft.com/office/drawing/2014/main" id="{45D36A18-F9E1-4ACA-A5FA-B1675730A42B}"/>
            </a:ext>
          </a:extLst>
        </xdr:cNvPr>
        <xdr:cNvSpPr txBox="1"/>
      </xdr:nvSpPr>
      <xdr:spPr>
        <a:xfrm>
          <a:off x="8286750" y="51958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van.lopatic@amis.net?subject=Naro&#269;ilo%20obro&#269;kov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U96"/>
  <sheetViews>
    <sheetView showGridLines="0" tabSelected="1" topLeftCell="A7" workbookViewId="0">
      <selection activeCell="O44" sqref="O44:P44"/>
    </sheetView>
  </sheetViews>
  <sheetFormatPr defaultRowHeight="15" x14ac:dyDescent="0.25"/>
  <cols>
    <col min="1" max="1" width="6.42578125" customWidth="1"/>
    <col min="2" max="2" width="9.7109375" bestFit="1" customWidth="1"/>
    <col min="3" max="3" width="23" customWidth="1"/>
    <col min="4" max="4" width="7.7109375" customWidth="1"/>
    <col min="5" max="5" width="21.140625" customWidth="1"/>
    <col min="6" max="6" width="9.85546875" customWidth="1"/>
    <col min="7" max="7" width="7.5703125" customWidth="1"/>
    <col min="8" max="8" width="5" customWidth="1"/>
    <col min="9" max="9" width="14.7109375" customWidth="1"/>
    <col min="10" max="10" width="8.42578125" customWidth="1"/>
    <col min="11" max="11" width="10.28515625" customWidth="1"/>
    <col min="12" max="12" width="0.42578125" customWidth="1"/>
    <col min="13" max="13" width="4.85546875" customWidth="1"/>
    <col min="14" max="14" width="3.28515625" customWidth="1"/>
    <col min="19" max="21" width="0" hidden="1" customWidth="1"/>
  </cols>
  <sheetData>
    <row r="1" spans="1:21" ht="15.75" x14ac:dyDescent="0.25">
      <c r="A1" s="9"/>
      <c r="M1" s="164" t="s">
        <v>32</v>
      </c>
      <c r="N1" s="10" t="s">
        <v>33</v>
      </c>
      <c r="O1" s="10"/>
    </row>
    <row r="2" spans="1:21" ht="21" x14ac:dyDescent="0.35">
      <c r="A2" s="9"/>
      <c r="E2" s="11" t="s">
        <v>11</v>
      </c>
      <c r="J2" s="107">
        <v>2027</v>
      </c>
      <c r="K2" s="12"/>
      <c r="M2" s="164"/>
      <c r="N2" s="142">
        <v>1</v>
      </c>
      <c r="O2" s="143" t="s">
        <v>34</v>
      </c>
      <c r="P2" s="10"/>
    </row>
    <row r="3" spans="1:21" ht="24.75" customHeight="1" x14ac:dyDescent="0.25">
      <c r="A3" s="9"/>
      <c r="I3" s="13" t="s">
        <v>219</v>
      </c>
      <c r="J3" s="175">
        <v>46194</v>
      </c>
      <c r="K3" s="175"/>
      <c r="M3" s="164"/>
      <c r="N3" s="142">
        <v>2</v>
      </c>
      <c r="O3" s="143" t="s">
        <v>0</v>
      </c>
      <c r="P3" s="10"/>
    </row>
    <row r="4" spans="1:21" ht="18.75" x14ac:dyDescent="0.3">
      <c r="A4" s="14"/>
      <c r="E4" s="15" t="s">
        <v>31</v>
      </c>
      <c r="G4" s="2">
        <v>0</v>
      </c>
      <c r="H4" s="16"/>
      <c r="J4" s="136">
        <f>VLOOKUP($F$11,List2!$AC$13:$AG$15,5,FALSE)</f>
        <v>2026</v>
      </c>
      <c r="K4" s="12" t="s">
        <v>205</v>
      </c>
      <c r="M4" s="164"/>
      <c r="N4" s="142">
        <v>5</v>
      </c>
      <c r="O4" s="143" t="s">
        <v>35</v>
      </c>
      <c r="P4" s="10"/>
    </row>
    <row r="5" spans="1:21" ht="15.75" x14ac:dyDescent="0.25">
      <c r="E5" s="178" t="str">
        <f>VLOOKUP($G$4,sekcije_ptice,3,FALSE)</f>
        <v>.</v>
      </c>
      <c r="F5" s="178"/>
      <c r="G5" s="178"/>
      <c r="H5" s="178"/>
      <c r="I5" s="178"/>
      <c r="J5" s="178"/>
      <c r="K5" s="178"/>
      <c r="M5" s="164"/>
      <c r="N5" s="142">
        <v>7</v>
      </c>
      <c r="O5" s="143" t="s">
        <v>37</v>
      </c>
      <c r="P5" s="10"/>
    </row>
    <row r="6" spans="1:21" ht="16.5" customHeight="1" x14ac:dyDescent="0.35">
      <c r="B6" s="11"/>
      <c r="E6" s="17"/>
      <c r="F6" s="17"/>
      <c r="M6" s="164"/>
      <c r="N6" s="142">
        <v>8</v>
      </c>
      <c r="O6" s="143" t="s">
        <v>38</v>
      </c>
      <c r="P6" s="10"/>
    </row>
    <row r="7" spans="1:21" ht="16.5" thickBot="1" x14ac:dyDescent="0.3">
      <c r="E7" s="17" t="s">
        <v>262</v>
      </c>
      <c r="F7" s="165" t="str">
        <f>VLOOKUP($G$4,List2!$A$3:$Y$56,21,FALSE)</f>
        <v>.</v>
      </c>
      <c r="G7" s="165" t="e">
        <f>VLOOKUP($G$4,List2!$A$3:$Y$56,3,TRUE)</f>
        <v>#N/A</v>
      </c>
      <c r="H7" s="165" t="e">
        <f>VLOOKUP($G$4,List2!$A$3:$Y$56,3,TRUE)</f>
        <v>#N/A</v>
      </c>
      <c r="J7" s="177" t="str">
        <f>VLOOKUP($G$4,List2!$A$3:$Y$56,25,FALSE)</f>
        <v>.</v>
      </c>
      <c r="K7" s="177" t="e">
        <f>VLOOKUP($G$4,List2!$A$3:$Y$56,23,TRUE)</f>
        <v>#N/A</v>
      </c>
      <c r="M7" s="164"/>
      <c r="N7" s="142">
        <v>10</v>
      </c>
      <c r="O7" s="143" t="s">
        <v>39</v>
      </c>
      <c r="P7" s="10"/>
    </row>
    <row r="8" spans="1:21" ht="16.5" thickBot="1" x14ac:dyDescent="0.3">
      <c r="A8" s="19" t="s">
        <v>3</v>
      </c>
      <c r="B8" s="20"/>
      <c r="C8" s="20" t="s">
        <v>12</v>
      </c>
      <c r="D8" s="21"/>
      <c r="E8" s="18"/>
      <c r="F8" s="165" t="str">
        <f>VLOOKUP($G$4,List2!$A$3:$Y$56,22,FALSE)</f>
        <v>.</v>
      </c>
      <c r="G8" s="165" t="e">
        <f>VLOOKUP($G$4,List2!$A$3:$Y$56,3,TRUE)</f>
        <v>#N/A</v>
      </c>
      <c r="H8" s="165" t="e">
        <f>VLOOKUP($G$4,List2!$A$3:$Y$56,3,TRUE)</f>
        <v>#N/A</v>
      </c>
      <c r="I8" s="165" t="e">
        <f>VLOOKUP($G$4,List2!$A$3:$Y$56,3,TRUE)</f>
        <v>#N/A</v>
      </c>
      <c r="J8" s="165" t="e">
        <f>VLOOKUP($G$4,List2!$A$3:$Y$56,3,TRUE)</f>
        <v>#N/A</v>
      </c>
      <c r="K8" s="165" t="e">
        <f>VLOOKUP($G$4,List2!$A$3:$Y$56,3,TRUE)</f>
        <v>#N/A</v>
      </c>
      <c r="M8" s="164"/>
      <c r="N8" s="144">
        <v>11</v>
      </c>
      <c r="O8" s="145" t="s">
        <v>40</v>
      </c>
      <c r="P8" s="10"/>
    </row>
    <row r="9" spans="1:21" ht="15.75" x14ac:dyDescent="0.25">
      <c r="A9" s="22">
        <v>0</v>
      </c>
      <c r="B9" s="23"/>
      <c r="C9" s="24"/>
      <c r="D9" s="25">
        <v>0</v>
      </c>
      <c r="F9" s="26" t="str">
        <f>VLOOKUP($G$4,List2!$A$3:$Y$56,23,FALSE)</f>
        <v>.</v>
      </c>
      <c r="G9" s="165" t="str">
        <f>VLOOKUP($G$4,List2!$A$3:$Y$56,24,FALSE)</f>
        <v>.</v>
      </c>
      <c r="H9" s="165"/>
      <c r="I9" s="165"/>
      <c r="J9" s="165"/>
      <c r="K9" s="165"/>
      <c r="L9" s="26"/>
      <c r="M9" s="164"/>
      <c r="N9" s="144">
        <v>12</v>
      </c>
      <c r="O9" s="145" t="s">
        <v>41</v>
      </c>
      <c r="P9" s="10"/>
    </row>
    <row r="10" spans="1:21" x14ac:dyDescent="0.25">
      <c r="A10" s="27">
        <v>1</v>
      </c>
      <c r="B10" s="28" t="s">
        <v>13</v>
      </c>
      <c r="C10" s="29"/>
      <c r="D10" s="30">
        <v>0.85</v>
      </c>
      <c r="F10" s="31"/>
      <c r="H10" s="176"/>
      <c r="I10" s="176"/>
      <c r="M10" s="164"/>
      <c r="N10" s="142">
        <v>14</v>
      </c>
      <c r="O10" s="143" t="s">
        <v>42</v>
      </c>
      <c r="P10" s="10"/>
    </row>
    <row r="11" spans="1:21" ht="15.75" x14ac:dyDescent="0.25">
      <c r="A11" s="32">
        <v>2</v>
      </c>
      <c r="B11" s="33" t="s">
        <v>14</v>
      </c>
      <c r="C11" s="34"/>
      <c r="D11" s="35">
        <v>2.4</v>
      </c>
      <c r="F11" s="135">
        <v>11</v>
      </c>
      <c r="G11" s="26" t="str">
        <f>VLOOKUP($F$11,List2!$AC$13:$AF$15,3,FALSE)</f>
        <v>Redno naročilo</v>
      </c>
      <c r="H11" s="80"/>
      <c r="I11" s="80"/>
      <c r="J11" s="136">
        <f>VLOOKUP($F$11,List2!$AC$13:$AF$15,4,FALSE)</f>
        <v>1021</v>
      </c>
      <c r="M11" s="9"/>
      <c r="N11" s="142">
        <v>16</v>
      </c>
      <c r="O11" s="143" t="s">
        <v>44</v>
      </c>
      <c r="P11" s="10"/>
    </row>
    <row r="12" spans="1:21" ht="16.5" thickBot="1" x14ac:dyDescent="0.3">
      <c r="A12" s="36">
        <v>3</v>
      </c>
      <c r="B12" s="37" t="s">
        <v>15</v>
      </c>
      <c r="C12" s="38"/>
      <c r="D12" s="39"/>
      <c r="M12" s="9"/>
      <c r="N12" s="142">
        <v>17</v>
      </c>
      <c r="O12" s="143" t="s">
        <v>45</v>
      </c>
      <c r="P12" s="10"/>
    </row>
    <row r="13" spans="1:21" x14ac:dyDescent="0.25">
      <c r="A13" s="40" t="s">
        <v>196</v>
      </c>
      <c r="B13" s="41" t="s">
        <v>4</v>
      </c>
      <c r="C13" s="42"/>
      <c r="D13" s="43" t="s">
        <v>5</v>
      </c>
      <c r="E13" s="42"/>
      <c r="F13" s="43" t="s">
        <v>8</v>
      </c>
      <c r="G13" s="42"/>
      <c r="H13" s="43" t="s">
        <v>5</v>
      </c>
      <c r="I13" s="43"/>
      <c r="J13" s="42"/>
      <c r="K13" s="44" t="s">
        <v>19</v>
      </c>
      <c r="N13" s="142">
        <v>18</v>
      </c>
      <c r="O13" s="143" t="s">
        <v>46</v>
      </c>
      <c r="P13" s="10"/>
    </row>
    <row r="14" spans="1:21" ht="15.75" thickBot="1" x14ac:dyDescent="0.3">
      <c r="A14" s="45" t="s">
        <v>197</v>
      </c>
      <c r="B14" s="46" t="s">
        <v>2</v>
      </c>
      <c r="C14" s="47" t="s">
        <v>1</v>
      </c>
      <c r="D14" s="48" t="s">
        <v>6</v>
      </c>
      <c r="E14" s="47" t="s">
        <v>7</v>
      </c>
      <c r="F14" s="48" t="s">
        <v>198</v>
      </c>
      <c r="G14" s="47" t="s">
        <v>9</v>
      </c>
      <c r="H14" s="48" t="s">
        <v>16</v>
      </c>
      <c r="I14" s="48" t="s">
        <v>10</v>
      </c>
      <c r="J14" s="47" t="s">
        <v>21</v>
      </c>
      <c r="K14" s="49" t="s">
        <v>20</v>
      </c>
      <c r="N14" s="142">
        <v>22</v>
      </c>
      <c r="O14" s="143" t="s">
        <v>47</v>
      </c>
      <c r="P14" s="10"/>
    </row>
    <row r="15" spans="1:21" x14ac:dyDescent="0.25">
      <c r="A15" s="50">
        <v>1</v>
      </c>
      <c r="B15" s="51">
        <f>+$G$4</f>
        <v>0</v>
      </c>
      <c r="C15" s="52" t="str">
        <f t="shared" ref="C15:C34" si="0">VLOOKUP($G$4,sekcije_ptice,4,FALSE)</f>
        <v>.</v>
      </c>
      <c r="D15" s="108"/>
      <c r="E15" s="108"/>
      <c r="F15" s="109"/>
      <c r="G15" s="109"/>
      <c r="H15" s="108"/>
      <c r="I15" s="53">
        <f>VLOOKUP(H15,$A$9:$D$12,2,TRUE)</f>
        <v>0</v>
      </c>
      <c r="J15" s="54">
        <f>VLOOKUP(H15,$A$9:$D$12,4,TRUE)</f>
        <v>0</v>
      </c>
      <c r="K15" s="55">
        <f>G15*J15</f>
        <v>0</v>
      </c>
      <c r="N15" s="142">
        <v>23</v>
      </c>
      <c r="O15" s="143" t="s">
        <v>48</v>
      </c>
      <c r="P15" s="10"/>
      <c r="S15" s="56">
        <f t="shared" ref="S15:S34" si="1">IF(H15=1,G15,0)</f>
        <v>0</v>
      </c>
      <c r="T15" s="57">
        <f t="shared" ref="T15:T34" si="2">IF(H15=2,G15,0)</f>
        <v>0</v>
      </c>
      <c r="U15" s="58">
        <f t="shared" ref="U15:U33" si="3">IF(H15=3,G15,0)</f>
        <v>0</v>
      </c>
    </row>
    <row r="16" spans="1:21" x14ac:dyDescent="0.25">
      <c r="A16" s="59">
        <v>2</v>
      </c>
      <c r="B16" s="60">
        <f t="shared" ref="B16:B34" si="4">+$G$4</f>
        <v>0</v>
      </c>
      <c r="C16" s="61" t="str">
        <f t="shared" si="0"/>
        <v>.</v>
      </c>
      <c r="D16" s="110"/>
      <c r="E16" s="110"/>
      <c r="F16" s="111"/>
      <c r="G16" s="111"/>
      <c r="H16" s="110"/>
      <c r="I16" s="53">
        <f>VLOOKUP(H16,$A$9:$D$12,2,TRUE)</f>
        <v>0</v>
      </c>
      <c r="J16" s="54">
        <f t="shared" ref="J16:J34" si="5">VLOOKUP(H16,$A$9:$D$12,4,TRUE)</f>
        <v>0</v>
      </c>
      <c r="K16" s="55">
        <f t="shared" ref="K16:K34" si="6">G16*J16</f>
        <v>0</v>
      </c>
      <c r="N16" s="142">
        <v>24</v>
      </c>
      <c r="O16" s="143" t="s">
        <v>49</v>
      </c>
      <c r="P16" s="10"/>
      <c r="S16" s="62">
        <f t="shared" si="1"/>
        <v>0</v>
      </c>
      <c r="T16" s="63">
        <f t="shared" si="2"/>
        <v>0</v>
      </c>
      <c r="U16" s="64">
        <f t="shared" si="3"/>
        <v>0</v>
      </c>
    </row>
    <row r="17" spans="1:21" x14ac:dyDescent="0.25">
      <c r="A17" s="59">
        <v>3</v>
      </c>
      <c r="B17" s="60">
        <f t="shared" si="4"/>
        <v>0</v>
      </c>
      <c r="C17" s="61" t="str">
        <f t="shared" si="0"/>
        <v>.</v>
      </c>
      <c r="D17" s="110"/>
      <c r="E17" s="110"/>
      <c r="F17" s="111"/>
      <c r="G17" s="111"/>
      <c r="H17" s="110"/>
      <c r="I17" s="53">
        <f t="shared" ref="I17:I34" si="7">VLOOKUP(H17,$A$9:$D$12,2,TRUE)</f>
        <v>0</v>
      </c>
      <c r="J17" s="54">
        <f t="shared" si="5"/>
        <v>0</v>
      </c>
      <c r="K17" s="55">
        <f t="shared" si="6"/>
        <v>0</v>
      </c>
      <c r="N17" s="142">
        <v>25</v>
      </c>
      <c r="O17" s="143" t="s">
        <v>50</v>
      </c>
      <c r="P17" s="10"/>
      <c r="S17" s="62">
        <f t="shared" si="1"/>
        <v>0</v>
      </c>
      <c r="T17" s="63">
        <f t="shared" si="2"/>
        <v>0</v>
      </c>
      <c r="U17" s="64">
        <f t="shared" si="3"/>
        <v>0</v>
      </c>
    </row>
    <row r="18" spans="1:21" x14ac:dyDescent="0.25">
      <c r="A18" s="59">
        <v>4</v>
      </c>
      <c r="B18" s="60">
        <f t="shared" si="4"/>
        <v>0</v>
      </c>
      <c r="C18" s="61" t="str">
        <f t="shared" si="0"/>
        <v>.</v>
      </c>
      <c r="D18" s="110"/>
      <c r="E18" s="110"/>
      <c r="F18" s="111"/>
      <c r="G18" s="111"/>
      <c r="H18" s="110"/>
      <c r="I18" s="53">
        <f t="shared" si="7"/>
        <v>0</v>
      </c>
      <c r="J18" s="54">
        <f t="shared" si="5"/>
        <v>0</v>
      </c>
      <c r="K18" s="55">
        <f t="shared" si="6"/>
        <v>0</v>
      </c>
      <c r="N18" s="142">
        <v>27</v>
      </c>
      <c r="O18" s="143" t="s">
        <v>51</v>
      </c>
      <c r="P18" s="10"/>
      <c r="S18" s="62">
        <f t="shared" si="1"/>
        <v>0</v>
      </c>
      <c r="T18" s="63">
        <f t="shared" si="2"/>
        <v>0</v>
      </c>
      <c r="U18" s="64">
        <f t="shared" si="3"/>
        <v>0</v>
      </c>
    </row>
    <row r="19" spans="1:21" x14ac:dyDescent="0.25">
      <c r="A19" s="59">
        <v>5</v>
      </c>
      <c r="B19" s="60">
        <f t="shared" si="4"/>
        <v>0</v>
      </c>
      <c r="C19" s="61" t="str">
        <f t="shared" si="0"/>
        <v>.</v>
      </c>
      <c r="D19" s="110"/>
      <c r="E19" s="110"/>
      <c r="F19" s="111"/>
      <c r="G19" s="111"/>
      <c r="H19" s="110"/>
      <c r="I19" s="53">
        <f t="shared" si="7"/>
        <v>0</v>
      </c>
      <c r="J19" s="54">
        <f t="shared" si="5"/>
        <v>0</v>
      </c>
      <c r="K19" s="55">
        <f t="shared" si="6"/>
        <v>0</v>
      </c>
      <c r="N19" s="142">
        <v>30</v>
      </c>
      <c r="O19" s="143" t="s">
        <v>53</v>
      </c>
      <c r="P19" s="10"/>
      <c r="S19" s="62">
        <f t="shared" si="1"/>
        <v>0</v>
      </c>
      <c r="T19" s="63">
        <f t="shared" si="2"/>
        <v>0</v>
      </c>
      <c r="U19" s="64">
        <f t="shared" si="3"/>
        <v>0</v>
      </c>
    </row>
    <row r="20" spans="1:21" x14ac:dyDescent="0.25">
      <c r="A20" s="59">
        <v>6</v>
      </c>
      <c r="B20" s="60">
        <f t="shared" si="4"/>
        <v>0</v>
      </c>
      <c r="C20" s="61" t="str">
        <f t="shared" si="0"/>
        <v>.</v>
      </c>
      <c r="D20" s="110"/>
      <c r="E20" s="110"/>
      <c r="F20" s="111"/>
      <c r="G20" s="111"/>
      <c r="H20" s="110"/>
      <c r="I20" s="53">
        <f t="shared" si="7"/>
        <v>0</v>
      </c>
      <c r="J20" s="54">
        <f t="shared" si="5"/>
        <v>0</v>
      </c>
      <c r="K20" s="55">
        <f t="shared" si="6"/>
        <v>0</v>
      </c>
      <c r="N20" s="142">
        <v>32</v>
      </c>
      <c r="O20" s="143" t="s">
        <v>54</v>
      </c>
      <c r="P20" s="10"/>
      <c r="S20" s="62">
        <f t="shared" si="1"/>
        <v>0</v>
      </c>
      <c r="T20" s="63">
        <f t="shared" si="2"/>
        <v>0</v>
      </c>
      <c r="U20" s="64">
        <f t="shared" si="3"/>
        <v>0</v>
      </c>
    </row>
    <row r="21" spans="1:21" x14ac:dyDescent="0.25">
      <c r="A21" s="59">
        <v>7</v>
      </c>
      <c r="B21" s="60">
        <f t="shared" si="4"/>
        <v>0</v>
      </c>
      <c r="C21" s="61" t="str">
        <f t="shared" si="0"/>
        <v>.</v>
      </c>
      <c r="D21" s="110"/>
      <c r="E21" s="110"/>
      <c r="F21" s="111"/>
      <c r="G21" s="111"/>
      <c r="H21" s="110"/>
      <c r="I21" s="53">
        <f t="shared" si="7"/>
        <v>0</v>
      </c>
      <c r="J21" s="54">
        <f t="shared" si="5"/>
        <v>0</v>
      </c>
      <c r="K21" s="55">
        <f t="shared" si="6"/>
        <v>0</v>
      </c>
      <c r="N21" s="142">
        <v>33</v>
      </c>
      <c r="O21" s="143" t="s">
        <v>55</v>
      </c>
      <c r="P21" s="10"/>
      <c r="S21" s="62">
        <f t="shared" si="1"/>
        <v>0</v>
      </c>
      <c r="T21" s="63">
        <f t="shared" si="2"/>
        <v>0</v>
      </c>
      <c r="U21" s="64">
        <f t="shared" si="3"/>
        <v>0</v>
      </c>
    </row>
    <row r="22" spans="1:21" x14ac:dyDescent="0.25">
      <c r="A22" s="59">
        <v>8</v>
      </c>
      <c r="B22" s="60">
        <f t="shared" si="4"/>
        <v>0</v>
      </c>
      <c r="C22" s="61" t="str">
        <f t="shared" si="0"/>
        <v>.</v>
      </c>
      <c r="D22" s="110"/>
      <c r="E22" s="110"/>
      <c r="F22" s="111"/>
      <c r="G22" s="111"/>
      <c r="H22" s="110"/>
      <c r="I22" s="53">
        <f t="shared" si="7"/>
        <v>0</v>
      </c>
      <c r="J22" s="54">
        <f t="shared" si="5"/>
        <v>0</v>
      </c>
      <c r="K22" s="55">
        <f t="shared" si="6"/>
        <v>0</v>
      </c>
      <c r="N22" s="142">
        <v>34</v>
      </c>
      <c r="O22" s="143" t="s">
        <v>56</v>
      </c>
      <c r="P22" s="10"/>
      <c r="S22" s="62">
        <f t="shared" si="1"/>
        <v>0</v>
      </c>
      <c r="T22" s="63">
        <f t="shared" si="2"/>
        <v>0</v>
      </c>
      <c r="U22" s="64">
        <f t="shared" si="3"/>
        <v>0</v>
      </c>
    </row>
    <row r="23" spans="1:21" x14ac:dyDescent="0.25">
      <c r="A23" s="59">
        <v>9</v>
      </c>
      <c r="B23" s="60">
        <f t="shared" si="4"/>
        <v>0</v>
      </c>
      <c r="C23" s="61" t="str">
        <f t="shared" si="0"/>
        <v>.</v>
      </c>
      <c r="D23" s="110"/>
      <c r="E23" s="110"/>
      <c r="F23" s="111"/>
      <c r="G23" s="111"/>
      <c r="H23" s="110"/>
      <c r="I23" s="53">
        <f t="shared" si="7"/>
        <v>0</v>
      </c>
      <c r="J23" s="54">
        <f t="shared" si="5"/>
        <v>0</v>
      </c>
      <c r="K23" s="55">
        <f t="shared" si="6"/>
        <v>0</v>
      </c>
      <c r="N23" s="142">
        <v>36</v>
      </c>
      <c r="O23" s="143" t="s">
        <v>57</v>
      </c>
      <c r="P23" s="10"/>
      <c r="S23" s="62">
        <f t="shared" si="1"/>
        <v>0</v>
      </c>
      <c r="T23" s="63">
        <f t="shared" si="2"/>
        <v>0</v>
      </c>
      <c r="U23" s="64">
        <f t="shared" si="3"/>
        <v>0</v>
      </c>
    </row>
    <row r="24" spans="1:21" x14ac:dyDescent="0.25">
      <c r="A24" s="59">
        <v>10</v>
      </c>
      <c r="B24" s="60">
        <f t="shared" si="4"/>
        <v>0</v>
      </c>
      <c r="C24" s="61" t="str">
        <f t="shared" si="0"/>
        <v>.</v>
      </c>
      <c r="D24" s="110"/>
      <c r="E24" s="110"/>
      <c r="F24" s="111"/>
      <c r="G24" s="111"/>
      <c r="H24" s="110"/>
      <c r="I24" s="53">
        <f t="shared" si="7"/>
        <v>0</v>
      </c>
      <c r="J24" s="54">
        <f t="shared" si="5"/>
        <v>0</v>
      </c>
      <c r="K24" s="55">
        <f t="shared" si="6"/>
        <v>0</v>
      </c>
      <c r="N24" s="142">
        <v>37</v>
      </c>
      <c r="O24" s="143" t="s">
        <v>58</v>
      </c>
      <c r="P24" s="10"/>
      <c r="S24" s="62">
        <f t="shared" si="1"/>
        <v>0</v>
      </c>
      <c r="T24" s="63">
        <f t="shared" si="2"/>
        <v>0</v>
      </c>
      <c r="U24" s="64">
        <f t="shared" si="3"/>
        <v>0</v>
      </c>
    </row>
    <row r="25" spans="1:21" x14ac:dyDescent="0.25">
      <c r="A25" s="59">
        <v>11</v>
      </c>
      <c r="B25" s="60">
        <f t="shared" si="4"/>
        <v>0</v>
      </c>
      <c r="C25" s="61" t="str">
        <f t="shared" si="0"/>
        <v>.</v>
      </c>
      <c r="D25" s="110"/>
      <c r="E25" s="110"/>
      <c r="F25" s="111"/>
      <c r="G25" s="111"/>
      <c r="H25" s="110"/>
      <c r="I25" s="53">
        <f t="shared" si="7"/>
        <v>0</v>
      </c>
      <c r="J25" s="54">
        <f t="shared" si="5"/>
        <v>0</v>
      </c>
      <c r="K25" s="55">
        <f t="shared" si="6"/>
        <v>0</v>
      </c>
      <c r="N25" s="142">
        <v>40</v>
      </c>
      <c r="O25" s="143" t="s">
        <v>224</v>
      </c>
      <c r="P25" s="10"/>
      <c r="S25" s="62">
        <f t="shared" si="1"/>
        <v>0</v>
      </c>
      <c r="T25" s="63">
        <f t="shared" si="2"/>
        <v>0</v>
      </c>
      <c r="U25" s="64">
        <f t="shared" si="3"/>
        <v>0</v>
      </c>
    </row>
    <row r="26" spans="1:21" x14ac:dyDescent="0.25">
      <c r="A26" s="59">
        <v>12</v>
      </c>
      <c r="B26" s="60">
        <f t="shared" si="4"/>
        <v>0</v>
      </c>
      <c r="C26" s="61" t="str">
        <f t="shared" si="0"/>
        <v>.</v>
      </c>
      <c r="D26" s="110"/>
      <c r="E26" s="110"/>
      <c r="F26" s="111"/>
      <c r="G26" s="111"/>
      <c r="H26" s="110"/>
      <c r="I26" s="53">
        <f t="shared" si="7"/>
        <v>0</v>
      </c>
      <c r="J26" s="54">
        <f t="shared" si="5"/>
        <v>0</v>
      </c>
      <c r="K26" s="55">
        <f t="shared" si="6"/>
        <v>0</v>
      </c>
      <c r="N26" s="142">
        <v>50</v>
      </c>
      <c r="O26" s="143" t="s">
        <v>59</v>
      </c>
      <c r="P26" s="10"/>
      <c r="S26" s="62">
        <f t="shared" si="1"/>
        <v>0</v>
      </c>
      <c r="T26" s="63">
        <f t="shared" si="2"/>
        <v>0</v>
      </c>
      <c r="U26" s="64">
        <f t="shared" si="3"/>
        <v>0</v>
      </c>
    </row>
    <row r="27" spans="1:21" x14ac:dyDescent="0.25">
      <c r="A27" s="59">
        <v>13</v>
      </c>
      <c r="B27" s="60">
        <f t="shared" si="4"/>
        <v>0</v>
      </c>
      <c r="C27" s="61" t="str">
        <f t="shared" si="0"/>
        <v>.</v>
      </c>
      <c r="D27" s="110"/>
      <c r="E27" s="110"/>
      <c r="F27" s="111"/>
      <c r="G27" s="111"/>
      <c r="H27" s="110"/>
      <c r="I27" s="53">
        <f t="shared" si="7"/>
        <v>0</v>
      </c>
      <c r="J27" s="54">
        <f t="shared" si="5"/>
        <v>0</v>
      </c>
      <c r="K27" s="55">
        <f t="shared" si="6"/>
        <v>0</v>
      </c>
      <c r="N27" s="142">
        <v>52</v>
      </c>
      <c r="O27" s="143" t="s">
        <v>60</v>
      </c>
      <c r="P27" s="10"/>
      <c r="S27" s="62">
        <f t="shared" si="1"/>
        <v>0</v>
      </c>
      <c r="T27" s="63">
        <f t="shared" si="2"/>
        <v>0</v>
      </c>
      <c r="U27" s="64">
        <f t="shared" si="3"/>
        <v>0</v>
      </c>
    </row>
    <row r="28" spans="1:21" x14ac:dyDescent="0.25">
      <c r="A28" s="59">
        <v>14</v>
      </c>
      <c r="B28" s="60">
        <f t="shared" si="4"/>
        <v>0</v>
      </c>
      <c r="C28" s="61" t="str">
        <f t="shared" si="0"/>
        <v>.</v>
      </c>
      <c r="D28" s="110"/>
      <c r="E28" s="110"/>
      <c r="F28" s="111"/>
      <c r="G28" s="111"/>
      <c r="H28" s="110"/>
      <c r="I28" s="53">
        <f t="shared" si="7"/>
        <v>0</v>
      </c>
      <c r="J28" s="54">
        <f t="shared" si="5"/>
        <v>0</v>
      </c>
      <c r="K28" s="55">
        <f t="shared" si="6"/>
        <v>0</v>
      </c>
      <c r="N28" s="142"/>
      <c r="O28" s="143"/>
      <c r="P28" s="10"/>
      <c r="S28" s="62">
        <f t="shared" si="1"/>
        <v>0</v>
      </c>
      <c r="T28" s="63">
        <f t="shared" si="2"/>
        <v>0</v>
      </c>
      <c r="U28" s="64">
        <f t="shared" si="3"/>
        <v>0</v>
      </c>
    </row>
    <row r="29" spans="1:21" x14ac:dyDescent="0.25">
      <c r="A29" s="59">
        <v>15</v>
      </c>
      <c r="B29" s="60">
        <f t="shared" si="4"/>
        <v>0</v>
      </c>
      <c r="C29" s="61" t="str">
        <f t="shared" si="0"/>
        <v>.</v>
      </c>
      <c r="D29" s="110"/>
      <c r="E29" s="110"/>
      <c r="F29" s="111"/>
      <c r="G29" s="111"/>
      <c r="H29" s="110"/>
      <c r="I29" s="53">
        <f t="shared" si="7"/>
        <v>0</v>
      </c>
      <c r="J29" s="54">
        <f t="shared" si="5"/>
        <v>0</v>
      </c>
      <c r="K29" s="55">
        <f t="shared" si="6"/>
        <v>0</v>
      </c>
      <c r="N29" s="142"/>
      <c r="O29" s="143"/>
      <c r="P29" s="10"/>
      <c r="S29" s="62">
        <f t="shared" si="1"/>
        <v>0</v>
      </c>
      <c r="T29" s="63">
        <f t="shared" si="2"/>
        <v>0</v>
      </c>
      <c r="U29" s="64">
        <f t="shared" si="3"/>
        <v>0</v>
      </c>
    </row>
    <row r="30" spans="1:21" x14ac:dyDescent="0.25">
      <c r="A30" s="59">
        <v>16</v>
      </c>
      <c r="B30" s="60">
        <f t="shared" si="4"/>
        <v>0</v>
      </c>
      <c r="C30" s="61" t="str">
        <f t="shared" si="0"/>
        <v>.</v>
      </c>
      <c r="D30" s="110"/>
      <c r="E30" s="110"/>
      <c r="F30" s="111"/>
      <c r="G30" s="111"/>
      <c r="H30" s="110"/>
      <c r="I30" s="53">
        <f t="shared" si="7"/>
        <v>0</v>
      </c>
      <c r="J30" s="54">
        <f t="shared" si="5"/>
        <v>0</v>
      </c>
      <c r="K30" s="55">
        <f t="shared" si="6"/>
        <v>0</v>
      </c>
      <c r="N30" s="146"/>
      <c r="O30" s="10"/>
      <c r="P30" s="10"/>
      <c r="S30" s="62">
        <f t="shared" si="1"/>
        <v>0</v>
      </c>
      <c r="T30" s="63">
        <f t="shared" si="2"/>
        <v>0</v>
      </c>
      <c r="U30" s="64">
        <f t="shared" si="3"/>
        <v>0</v>
      </c>
    </row>
    <row r="31" spans="1:21" x14ac:dyDescent="0.25">
      <c r="A31" s="59">
        <v>17</v>
      </c>
      <c r="B31" s="60">
        <f t="shared" si="4"/>
        <v>0</v>
      </c>
      <c r="C31" s="61" t="str">
        <f t="shared" si="0"/>
        <v>.</v>
      </c>
      <c r="D31" s="110"/>
      <c r="E31" s="110"/>
      <c r="F31" s="111"/>
      <c r="G31" s="111"/>
      <c r="H31" s="110"/>
      <c r="I31" s="53">
        <f t="shared" ref="I31:I33" si="8">VLOOKUP(H31,$A$9:$D$12,2,TRUE)</f>
        <v>0</v>
      </c>
      <c r="J31" s="54">
        <f t="shared" ref="J31:J33" si="9">VLOOKUP(H31,$A$9:$D$12,4,TRUE)</f>
        <v>0</v>
      </c>
      <c r="K31" s="55">
        <f t="shared" ref="K31:K33" si="10">G31*J31</f>
        <v>0</v>
      </c>
      <c r="N31" s="146"/>
      <c r="O31" s="10"/>
      <c r="P31" s="10"/>
      <c r="S31" s="62">
        <f t="shared" si="1"/>
        <v>0</v>
      </c>
      <c r="T31" s="63">
        <f t="shared" si="2"/>
        <v>0</v>
      </c>
      <c r="U31" s="64">
        <f t="shared" si="3"/>
        <v>0</v>
      </c>
    </row>
    <row r="32" spans="1:21" x14ac:dyDescent="0.25">
      <c r="A32" s="59">
        <v>18</v>
      </c>
      <c r="B32" s="60">
        <f t="shared" si="4"/>
        <v>0</v>
      </c>
      <c r="C32" s="61" t="str">
        <f t="shared" si="0"/>
        <v>.</v>
      </c>
      <c r="D32" s="112"/>
      <c r="E32" s="112"/>
      <c r="F32" s="113"/>
      <c r="G32" s="113"/>
      <c r="H32" s="110"/>
      <c r="I32" s="53">
        <f t="shared" si="8"/>
        <v>0</v>
      </c>
      <c r="J32" s="54">
        <f t="shared" si="9"/>
        <v>0</v>
      </c>
      <c r="K32" s="55">
        <f t="shared" si="10"/>
        <v>0</v>
      </c>
      <c r="N32" s="146"/>
      <c r="O32" s="10"/>
      <c r="P32" s="10"/>
      <c r="S32" s="62">
        <f t="shared" si="1"/>
        <v>0</v>
      </c>
      <c r="T32" s="63">
        <f t="shared" si="2"/>
        <v>0</v>
      </c>
      <c r="U32" s="64">
        <f t="shared" si="3"/>
        <v>0</v>
      </c>
    </row>
    <row r="33" spans="1:21" x14ac:dyDescent="0.25">
      <c r="A33" s="59">
        <v>19</v>
      </c>
      <c r="B33" s="60">
        <f t="shared" si="4"/>
        <v>0</v>
      </c>
      <c r="C33" s="61" t="str">
        <f t="shared" si="0"/>
        <v>.</v>
      </c>
      <c r="D33" s="112"/>
      <c r="E33" s="112"/>
      <c r="F33" s="113"/>
      <c r="G33" s="113"/>
      <c r="H33" s="110"/>
      <c r="I33" s="53">
        <f t="shared" si="8"/>
        <v>0</v>
      </c>
      <c r="J33" s="54">
        <f t="shared" si="9"/>
        <v>0</v>
      </c>
      <c r="K33" s="55">
        <f t="shared" si="10"/>
        <v>0</v>
      </c>
      <c r="N33" s="146"/>
      <c r="O33" s="10"/>
      <c r="P33" s="10"/>
      <c r="S33" s="62">
        <f t="shared" si="1"/>
        <v>0</v>
      </c>
      <c r="T33" s="63">
        <f t="shared" si="2"/>
        <v>0</v>
      </c>
      <c r="U33" s="64">
        <f t="shared" si="3"/>
        <v>0</v>
      </c>
    </row>
    <row r="34" spans="1:21" ht="15.75" thickBot="1" x14ac:dyDescent="0.3">
      <c r="A34" s="65">
        <v>20</v>
      </c>
      <c r="B34" s="60">
        <f t="shared" si="4"/>
        <v>0</v>
      </c>
      <c r="C34" s="61" t="str">
        <f t="shared" si="0"/>
        <v>.</v>
      </c>
      <c r="D34" s="114"/>
      <c r="E34" s="114"/>
      <c r="F34" s="115"/>
      <c r="G34" s="114"/>
      <c r="H34" s="114"/>
      <c r="I34" s="66">
        <f t="shared" si="7"/>
        <v>0</v>
      </c>
      <c r="J34" s="67">
        <f t="shared" si="5"/>
        <v>0</v>
      </c>
      <c r="K34" s="68">
        <f t="shared" si="6"/>
        <v>0</v>
      </c>
      <c r="N34" s="10"/>
      <c r="O34" s="10"/>
      <c r="P34" s="10"/>
      <c r="S34" s="62">
        <f t="shared" si="1"/>
        <v>0</v>
      </c>
      <c r="T34" s="63">
        <f t="shared" si="2"/>
        <v>0</v>
      </c>
      <c r="U34" s="64">
        <f>IF(K34=3,J34*M34,0)</f>
        <v>0</v>
      </c>
    </row>
    <row r="35" spans="1:21" ht="19.5" thickBot="1" x14ac:dyDescent="0.35">
      <c r="F35" s="69" t="s">
        <v>18</v>
      </c>
      <c r="G35" s="70">
        <f>SUM(G15:G34)</f>
        <v>0</v>
      </c>
      <c r="H35" s="71"/>
      <c r="I35" s="71"/>
      <c r="J35" s="71"/>
      <c r="K35" s="72">
        <f>SUM(K15:K34)</f>
        <v>0</v>
      </c>
      <c r="S35" s="73">
        <f>SUM(S15:S34)</f>
        <v>0</v>
      </c>
      <c r="T35" s="74">
        <f t="shared" ref="T35" si="11">SUM(T15:T34)</f>
        <v>0</v>
      </c>
      <c r="U35" s="75">
        <f t="shared" ref="U35" si="12">SUM(U15:U34)</f>
        <v>0</v>
      </c>
    </row>
    <row r="36" spans="1:21" x14ac:dyDescent="0.25">
      <c r="A36" s="76" t="s">
        <v>24</v>
      </c>
      <c r="B36" s="77"/>
      <c r="C36" s="78" t="s">
        <v>23</v>
      </c>
      <c r="D36" s="79"/>
      <c r="E36" s="79"/>
      <c r="F36" s="80"/>
      <c r="G36" s="80"/>
      <c r="H36" s="80"/>
      <c r="I36" s="80"/>
      <c r="J36" s="80"/>
      <c r="K36" s="81"/>
    </row>
    <row r="37" spans="1:21" x14ac:dyDescent="0.25">
      <c r="A37" s="82" t="s">
        <v>25</v>
      </c>
      <c r="B37" s="83"/>
      <c r="C37" s="84" t="s">
        <v>27</v>
      </c>
      <c r="D37" s="83"/>
      <c r="E37" s="83"/>
      <c r="F37" s="83"/>
      <c r="G37" s="83"/>
      <c r="H37" s="83"/>
      <c r="I37" s="83"/>
      <c r="J37" s="83"/>
      <c r="K37" s="85"/>
    </row>
    <row r="38" spans="1:21" x14ac:dyDescent="0.25">
      <c r="A38" s="86" t="s">
        <v>26</v>
      </c>
      <c r="B38" s="87"/>
      <c r="C38" s="88" t="s">
        <v>28</v>
      </c>
      <c r="D38" s="87"/>
      <c r="E38" s="87"/>
      <c r="F38" s="87"/>
      <c r="G38" s="87"/>
      <c r="H38" s="87"/>
      <c r="I38" s="87"/>
      <c r="J38" s="87"/>
      <c r="K38" s="89"/>
    </row>
    <row r="40" spans="1:21" ht="18.75" x14ac:dyDescent="0.3">
      <c r="A40" s="90" t="s">
        <v>191</v>
      </c>
      <c r="B40" s="17"/>
    </row>
    <row r="41" spans="1:21" x14ac:dyDescent="0.25">
      <c r="A41" s="166" t="s">
        <v>195</v>
      </c>
      <c r="B41" s="167"/>
      <c r="C41" s="171"/>
      <c r="D41" s="172"/>
      <c r="E41" s="172"/>
      <c r="F41" s="172"/>
      <c r="G41" s="173"/>
      <c r="H41" s="173"/>
      <c r="I41" s="174"/>
    </row>
    <row r="42" spans="1:21" x14ac:dyDescent="0.25">
      <c r="A42" s="166" t="s">
        <v>22</v>
      </c>
      <c r="B42" s="167"/>
      <c r="C42" s="3"/>
      <c r="D42" s="91"/>
      <c r="E42" s="92" t="s">
        <v>69</v>
      </c>
      <c r="F42" s="4"/>
      <c r="G42" s="4"/>
      <c r="H42" s="5"/>
      <c r="I42" s="6"/>
    </row>
    <row r="43" spans="1:21" x14ac:dyDescent="0.25">
      <c r="A43" s="17"/>
      <c r="B43" s="31"/>
      <c r="C43" s="31"/>
      <c r="D43" s="31"/>
    </row>
    <row r="44" spans="1:21" x14ac:dyDescent="0.25">
      <c r="A44" s="31"/>
      <c r="B44" s="31"/>
      <c r="C44" s="31"/>
      <c r="D44" s="31"/>
      <c r="E44" t="s">
        <v>221</v>
      </c>
      <c r="G44" s="31"/>
      <c r="H44" s="31"/>
      <c r="I44" s="31"/>
      <c r="O44" s="185" t="s">
        <v>284</v>
      </c>
      <c r="P44" s="186"/>
    </row>
    <row r="45" spans="1:21" x14ac:dyDescent="0.25">
      <c r="A45" s="181"/>
      <c r="B45" s="181"/>
      <c r="C45" s="181"/>
      <c r="D45" s="31"/>
      <c r="G45" s="162"/>
      <c r="H45" s="162"/>
      <c r="I45" s="162"/>
      <c r="O45" s="185" t="s">
        <v>285</v>
      </c>
      <c r="P45" s="186"/>
    </row>
    <row r="46" spans="1:21" x14ac:dyDescent="0.25">
      <c r="A46" s="31" t="s">
        <v>192</v>
      </c>
      <c r="B46" s="31"/>
      <c r="C46" s="31"/>
      <c r="D46" s="31"/>
      <c r="E46" s="31"/>
      <c r="G46" s="31" t="s">
        <v>193</v>
      </c>
    </row>
    <row r="47" spans="1:21" x14ac:dyDescent="0.25">
      <c r="A47" s="31"/>
      <c r="B47" s="31"/>
      <c r="C47" s="31"/>
      <c r="D47" s="31"/>
      <c r="E47" s="31"/>
    </row>
    <row r="48" spans="1:21" x14ac:dyDescent="0.25">
      <c r="A48" s="182"/>
      <c r="B48" s="182"/>
      <c r="C48" s="182"/>
      <c r="D48" s="31"/>
    </row>
    <row r="49" spans="1:15" x14ac:dyDescent="0.25">
      <c r="A49" s="31" t="s">
        <v>194</v>
      </c>
      <c r="B49" s="31"/>
      <c r="C49" s="31"/>
      <c r="D49" s="31"/>
    </row>
    <row r="52" spans="1:15" ht="102.75" customHeight="1" x14ac:dyDescent="0.25"/>
    <row r="54" spans="1:15" ht="59.25" customHeight="1" x14ac:dyDescent="0.35">
      <c r="B54" s="118" t="s">
        <v>241</v>
      </c>
      <c r="H54" s="9"/>
    </row>
    <row r="55" spans="1:15" ht="15.75" x14ac:dyDescent="0.25">
      <c r="H55" s="9"/>
    </row>
    <row r="56" spans="1:15" ht="15.75" x14ac:dyDescent="0.25">
      <c r="H56" s="9"/>
    </row>
    <row r="57" spans="1:15" ht="18.75" x14ac:dyDescent="0.3">
      <c r="A57" s="119">
        <f>$G$4</f>
        <v>0</v>
      </c>
      <c r="B57" s="120"/>
      <c r="C57" s="120"/>
      <c r="D57" s="120"/>
      <c r="E57" s="121"/>
      <c r="F57" s="121"/>
    </row>
    <row r="58" spans="1:15" ht="18.75" x14ac:dyDescent="0.3">
      <c r="A58" s="120" t="str">
        <f>$E$5</f>
        <v>.</v>
      </c>
      <c r="B58" s="120"/>
      <c r="C58" s="120"/>
      <c r="D58" s="121"/>
      <c r="E58" s="121"/>
      <c r="F58" s="121"/>
    </row>
    <row r="59" spans="1:15" ht="18.75" x14ac:dyDescent="0.3">
      <c r="A59" s="9" t="str">
        <f>VLOOKUP($G$4,List2!$A$3:$I$56,List2!$G$1,FALSE)</f>
        <v>.</v>
      </c>
      <c r="B59" s="122"/>
      <c r="C59" s="122"/>
      <c r="D59" s="123"/>
      <c r="E59" s="123"/>
      <c r="F59" s="123"/>
      <c r="G59" s="93"/>
      <c r="H59" s="124" t="s">
        <v>29</v>
      </c>
      <c r="I59" s="31"/>
      <c r="J59" s="31"/>
    </row>
    <row r="60" spans="1:15" ht="18.75" x14ac:dyDescent="0.3">
      <c r="A60" s="9" t="str">
        <f>VLOOKUP($G$4,List2!$A$3:$I$56,List2!$H$1,FALSE)</f>
        <v>.</v>
      </c>
      <c r="B60" s="9" t="str">
        <f>VLOOKUP($G$4,List2!$A$3:$I$56,List2!$I$1,FALSE)</f>
        <v>.</v>
      </c>
      <c r="C60" s="122"/>
      <c r="D60" s="123"/>
      <c r="E60" s="123"/>
      <c r="F60" s="123"/>
      <c r="H60" t="s">
        <v>30</v>
      </c>
    </row>
    <row r="61" spans="1:15" ht="18.75" x14ac:dyDescent="0.3">
      <c r="A61" s="125"/>
      <c r="B61" s="15"/>
      <c r="C61" s="123"/>
      <c r="D61" s="123"/>
      <c r="E61" s="123"/>
      <c r="F61" s="123"/>
      <c r="H61" t="s">
        <v>206</v>
      </c>
    </row>
    <row r="62" spans="1:15" x14ac:dyDescent="0.25">
      <c r="A62" s="93"/>
      <c r="B62" s="31"/>
      <c r="C62" s="31"/>
      <c r="D62" s="31"/>
      <c r="G62" s="93" t="s">
        <v>207</v>
      </c>
      <c r="H62" s="184">
        <v>18180566</v>
      </c>
      <c r="I62" s="184"/>
      <c r="J62" s="31"/>
      <c r="K62" s="94"/>
      <c r="L62" s="94"/>
      <c r="M62" s="94"/>
      <c r="N62" s="94"/>
      <c r="O62" s="94"/>
    </row>
    <row r="63" spans="1:15" x14ac:dyDescent="0.25">
      <c r="A63" s="93"/>
      <c r="B63" s="31"/>
      <c r="C63" s="31"/>
      <c r="G63" s="93" t="s">
        <v>208</v>
      </c>
      <c r="H63" s="31" t="s">
        <v>209</v>
      </c>
      <c r="I63" s="31"/>
      <c r="K63" s="12"/>
      <c r="L63" s="12"/>
      <c r="M63" s="12"/>
      <c r="N63" s="12"/>
      <c r="O63" s="12"/>
    </row>
    <row r="64" spans="1:15" x14ac:dyDescent="0.25">
      <c r="A64" s="93"/>
      <c r="H64" s="126"/>
      <c r="I64" s="7"/>
      <c r="J64" s="7" t="s">
        <v>17</v>
      </c>
      <c r="K64" s="12"/>
      <c r="L64" s="12"/>
      <c r="M64" s="12"/>
      <c r="N64" s="12"/>
      <c r="O64" s="12"/>
    </row>
    <row r="65" spans="1:15" x14ac:dyDescent="0.25">
      <c r="H65" s="126"/>
      <c r="I65" s="7"/>
      <c r="J65" s="7"/>
      <c r="K65" s="12"/>
      <c r="L65" s="12"/>
      <c r="M65" s="12"/>
      <c r="N65" s="12"/>
      <c r="O65" s="12"/>
    </row>
    <row r="66" spans="1:15" ht="15.75" x14ac:dyDescent="0.25">
      <c r="F66" s="120" t="s">
        <v>247</v>
      </c>
      <c r="G66" s="120"/>
      <c r="I66" s="141"/>
      <c r="J66" s="127"/>
    </row>
    <row r="67" spans="1:15" ht="18.75" x14ac:dyDescent="0.3">
      <c r="A67" s="128"/>
      <c r="B67" s="120"/>
      <c r="C67" s="14"/>
      <c r="D67" s="14"/>
      <c r="E67" s="14"/>
      <c r="F67" s="14"/>
      <c r="G67" s="31" t="s">
        <v>219</v>
      </c>
      <c r="H67" s="126"/>
      <c r="I67" s="126">
        <f>$J$3</f>
        <v>46194</v>
      </c>
    </row>
    <row r="68" spans="1:15" ht="15.75" x14ac:dyDescent="0.25">
      <c r="B68" s="9"/>
      <c r="G68" s="31" t="s">
        <v>210</v>
      </c>
      <c r="I68" s="126">
        <v>46218</v>
      </c>
    </row>
    <row r="69" spans="1:15" ht="15.75" x14ac:dyDescent="0.25">
      <c r="B69" s="129"/>
      <c r="C69" s="129"/>
    </row>
    <row r="74" spans="1:15" x14ac:dyDescent="0.25">
      <c r="C74" t="s">
        <v>211</v>
      </c>
    </row>
    <row r="76" spans="1:15" x14ac:dyDescent="0.25">
      <c r="C76" t="s">
        <v>212</v>
      </c>
      <c r="D76" s="93" t="s">
        <v>213</v>
      </c>
      <c r="E76">
        <f>+J2</f>
        <v>2027</v>
      </c>
    </row>
    <row r="77" spans="1:15" x14ac:dyDescent="0.25">
      <c r="C77" s="168" t="s">
        <v>214</v>
      </c>
      <c r="D77" s="169"/>
      <c r="E77" s="117" t="s">
        <v>10</v>
      </c>
      <c r="F77" s="117" t="s">
        <v>215</v>
      </c>
      <c r="G77" s="95" t="s">
        <v>216</v>
      </c>
      <c r="H77" s="170" t="s">
        <v>216</v>
      </c>
      <c r="I77" s="170"/>
    </row>
    <row r="78" spans="1:15" x14ac:dyDescent="0.25">
      <c r="C78" s="96" t="s">
        <v>202</v>
      </c>
      <c r="D78" s="97"/>
      <c r="E78" s="98" t="s">
        <v>13</v>
      </c>
      <c r="F78" s="99">
        <f>+S35</f>
        <v>0</v>
      </c>
      <c r="G78" s="134">
        <f>+D10</f>
        <v>0.85</v>
      </c>
      <c r="H78" s="183">
        <f>F78*G78</f>
        <v>0</v>
      </c>
      <c r="I78" s="183"/>
    </row>
    <row r="79" spans="1:15" x14ac:dyDescent="0.25">
      <c r="C79" s="100" t="str">
        <f>G11</f>
        <v>Redno naročilo</v>
      </c>
      <c r="D79" s="101"/>
      <c r="E79" s="98" t="s">
        <v>14</v>
      </c>
      <c r="F79" s="99">
        <f>+T35</f>
        <v>0</v>
      </c>
      <c r="G79" s="134">
        <f>+D11</f>
        <v>2.4</v>
      </c>
      <c r="H79" s="183">
        <f t="shared" ref="H79:H80" si="13">F79*G79</f>
        <v>0</v>
      </c>
      <c r="I79" s="183"/>
    </row>
    <row r="80" spans="1:15" x14ac:dyDescent="0.25">
      <c r="C80" s="102"/>
      <c r="D80" s="103"/>
      <c r="E80" s="98" t="s">
        <v>15</v>
      </c>
      <c r="F80" s="99">
        <f>+U35</f>
        <v>0</v>
      </c>
      <c r="G80" s="134">
        <f>+D12</f>
        <v>0</v>
      </c>
      <c r="H80" s="183">
        <f t="shared" si="13"/>
        <v>0</v>
      </c>
      <c r="I80" s="183"/>
    </row>
    <row r="81" spans="1:10" x14ac:dyDescent="0.25">
      <c r="C81" s="130" t="s">
        <v>242</v>
      </c>
      <c r="D81" s="131"/>
      <c r="E81" s="131"/>
      <c r="F81" s="132"/>
      <c r="G81" s="133"/>
      <c r="H81" s="188">
        <v>5</v>
      </c>
      <c r="I81" s="189"/>
    </row>
    <row r="82" spans="1:10" ht="21.75" thickBot="1" x14ac:dyDescent="0.4">
      <c r="F82" s="104" t="s">
        <v>217</v>
      </c>
      <c r="G82" s="104"/>
      <c r="H82" s="179">
        <f>SUM(H78:I81)</f>
        <v>5</v>
      </c>
      <c r="I82" s="180"/>
    </row>
    <row r="83" spans="1:10" ht="15.75" thickTop="1" x14ac:dyDescent="0.25"/>
    <row r="84" spans="1:10" ht="16.5" thickBot="1" x14ac:dyDescent="0.3">
      <c r="B84" s="14" t="s">
        <v>222</v>
      </c>
      <c r="H84" s="187" t="str">
        <f>A57 &amp;J64&amp;J11&amp;-J2</f>
        <v>0-1021-2027</v>
      </c>
      <c r="I84" s="187"/>
      <c r="J84" s="187"/>
    </row>
    <row r="85" spans="1:10" ht="15.75" thickTop="1" x14ac:dyDescent="0.25"/>
    <row r="86" spans="1:10" x14ac:dyDescent="0.25">
      <c r="B86" t="s">
        <v>218</v>
      </c>
    </row>
    <row r="88" spans="1:10" ht="19.5" thickBot="1" x14ac:dyDescent="0.35">
      <c r="B88" s="105" t="s">
        <v>248</v>
      </c>
      <c r="C88" s="106"/>
      <c r="D88" s="106"/>
      <c r="E88" s="106"/>
      <c r="F88" s="106"/>
      <c r="G88" s="106"/>
      <c r="H88" s="106"/>
      <c r="I88" s="106"/>
      <c r="J88" s="106"/>
    </row>
    <row r="89" spans="1:10" ht="42" hidden="1" customHeight="1" thickTop="1" x14ac:dyDescent="0.25">
      <c r="A89" s="137"/>
      <c r="B89" s="137"/>
      <c r="C89" s="137"/>
      <c r="D89" s="137"/>
      <c r="E89" s="137"/>
      <c r="F89" s="137"/>
      <c r="G89" s="137"/>
      <c r="H89" s="137"/>
      <c r="I89" s="137"/>
      <c r="J89" s="137"/>
    </row>
    <row r="90" spans="1:10" hidden="1" x14ac:dyDescent="0.25">
      <c r="A90" s="138" t="s">
        <v>243</v>
      </c>
    </row>
    <row r="91" spans="1:10" hidden="1" x14ac:dyDescent="0.25"/>
    <row r="92" spans="1:10" hidden="1" x14ac:dyDescent="0.25">
      <c r="E92" s="139" t="s">
        <v>246</v>
      </c>
      <c r="G92" s="31"/>
    </row>
    <row r="93" spans="1:10" ht="15.75" hidden="1" x14ac:dyDescent="0.25">
      <c r="A93" s="9" t="s">
        <v>244</v>
      </c>
      <c r="C93" s="140"/>
      <c r="D93" s="140"/>
      <c r="E93" s="31"/>
      <c r="G93" s="162"/>
      <c r="H93" s="162"/>
      <c r="I93" s="162"/>
    </row>
    <row r="94" spans="1:10" ht="21.75" hidden="1" customHeight="1" x14ac:dyDescent="0.25">
      <c r="E94" s="31"/>
      <c r="F94" s="31"/>
      <c r="G94" s="163" t="s">
        <v>245</v>
      </c>
      <c r="H94" s="163"/>
      <c r="I94" s="163"/>
    </row>
    <row r="95" spans="1:10" ht="15.75" thickTop="1" x14ac:dyDescent="0.25">
      <c r="E95" s="31"/>
      <c r="F95" s="31"/>
      <c r="G95" s="31"/>
      <c r="H95" s="31"/>
    </row>
    <row r="96" spans="1:10" x14ac:dyDescent="0.25">
      <c r="E96" s="31"/>
      <c r="G96" s="31"/>
    </row>
  </sheetData>
  <sheetProtection algorithmName="SHA-512" hashValue="gZhk6FJoTHIokMy7f4udJvbbnN39cW/PBx7loRYWWHdEf0e/MuFRAKkStlUh3tbYwJ5NfLP7ABWqFCWRQRmF3Q==" saltValue="kMK37gHo1/WTzz+YFdD7sQ==" spinCount="100000" sheet="1" objects="1" scenarios="1" selectLockedCells="1"/>
  <dataConsolidate/>
  <mergeCells count="27">
    <mergeCell ref="O44:P44"/>
    <mergeCell ref="O45:P45"/>
    <mergeCell ref="H84:J84"/>
    <mergeCell ref="H79:I79"/>
    <mergeCell ref="H80:I80"/>
    <mergeCell ref="H81:I81"/>
    <mergeCell ref="A45:C45"/>
    <mergeCell ref="G45:I45"/>
    <mergeCell ref="A48:C48"/>
    <mergeCell ref="H78:I78"/>
    <mergeCell ref="H62:I62"/>
    <mergeCell ref="G93:I93"/>
    <mergeCell ref="G94:I94"/>
    <mergeCell ref="M1:M10"/>
    <mergeCell ref="G9:K9"/>
    <mergeCell ref="A42:B42"/>
    <mergeCell ref="C77:D77"/>
    <mergeCell ref="H77:I77"/>
    <mergeCell ref="A41:B41"/>
    <mergeCell ref="C41:I41"/>
    <mergeCell ref="J3:K3"/>
    <mergeCell ref="H10:I10"/>
    <mergeCell ref="F7:H7"/>
    <mergeCell ref="J7:K7"/>
    <mergeCell ref="F8:K8"/>
    <mergeCell ref="E5:K5"/>
    <mergeCell ref="H82:I82"/>
  </mergeCells>
  <conditionalFormatting sqref="G11">
    <cfRule type="expression" dxfId="5" priority="4">
      <formula>$A$4=1</formula>
    </cfRule>
  </conditionalFormatting>
  <conditionalFormatting sqref="I15:I34">
    <cfRule type="cellIs" dxfId="4" priority="5" operator="equal">
      <formula>$B$12</formula>
    </cfRule>
    <cfRule type="cellIs" dxfId="3" priority="6" operator="equal">
      <formula>$B$10</formula>
    </cfRule>
    <cfRule type="cellIs" dxfId="2" priority="7" operator="equal">
      <formula>$B$11</formula>
    </cfRule>
  </conditionalFormatting>
  <conditionalFormatting sqref="J4">
    <cfRule type="expression" dxfId="1" priority="1">
      <formula>$A$4=1</formula>
    </cfRule>
  </conditionalFormatting>
  <conditionalFormatting sqref="J11">
    <cfRule type="expression" dxfId="0" priority="2">
      <formula>$A$4=1</formula>
    </cfRule>
  </conditionalFormatting>
  <hyperlinks>
    <hyperlink ref="O44:P44" r:id="rId1" display="Pošlji" xr:uid="{00000000-0004-0000-0000-000000000000}"/>
    <hyperlink ref="O45:P45" location="List1!Področje_tiskanja" display="Natisni" xr:uid="{00000000-0004-0000-0000-000001000000}"/>
  </hyperlinks>
  <pageMargins left="0.23622047244094491" right="0.23622047244094491" top="0.74803149606299213" bottom="0.74803149606299213" header="0.31496062992125984" footer="0.31496062992125984"/>
  <pageSetup paperSize="9" scale="80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000-000000000000}">
          <x14:formula1>
            <xm:f>List2!$AC$13:$AC$14</xm:f>
          </x14:formula1>
          <xm:sqref>F11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AH56"/>
  <sheetViews>
    <sheetView workbookViewId="0">
      <selection activeCell="A2" sqref="A2:A20"/>
    </sheetView>
  </sheetViews>
  <sheetFormatPr defaultRowHeight="15" x14ac:dyDescent="0.25"/>
  <cols>
    <col min="1" max="1" width="32" customWidth="1"/>
    <col min="2" max="2" width="15.7109375" bestFit="1" customWidth="1"/>
    <col min="3" max="3" width="70" bestFit="1" customWidth="1"/>
    <col min="4" max="4" width="43.28515625" bestFit="1" customWidth="1"/>
    <col min="5" max="5" width="23" bestFit="1" customWidth="1"/>
    <col min="6" max="6" width="21" bestFit="1" customWidth="1"/>
    <col min="7" max="7" width="21.7109375" bestFit="1" customWidth="1"/>
    <col min="8" max="8" width="6.42578125" bestFit="1" customWidth="1"/>
    <col min="9" max="9" width="8.42578125" customWidth="1"/>
    <col min="10" max="10" width="24" bestFit="1" customWidth="1"/>
    <col min="11" max="11" width="18.28515625" bestFit="1" customWidth="1"/>
    <col min="12" max="12" width="14.140625" bestFit="1" customWidth="1"/>
    <col min="13" max="13" width="22.42578125" bestFit="1" customWidth="1"/>
    <col min="14" max="14" width="15.7109375" bestFit="1" customWidth="1"/>
    <col min="15" max="15" width="25.7109375" bestFit="1" customWidth="1"/>
    <col min="16" max="16" width="9.28515625" customWidth="1"/>
    <col min="17" max="17" width="13.140625" bestFit="1" customWidth="1"/>
    <col min="18" max="18" width="12.42578125" bestFit="1" customWidth="1"/>
    <col min="19" max="19" width="36" bestFit="1" customWidth="1"/>
    <col min="20" max="20" width="9" bestFit="1" customWidth="1"/>
    <col min="21" max="21" width="17.85546875" bestFit="1" customWidth="1"/>
    <col min="22" max="22" width="24.42578125" bestFit="1" customWidth="1"/>
    <col min="23" max="23" width="7.5703125" customWidth="1"/>
    <col min="24" max="24" width="26.140625" bestFit="1" customWidth="1"/>
    <col min="25" max="25" width="12.42578125" bestFit="1" customWidth="1"/>
    <col min="26" max="27" width="12.42578125" customWidth="1"/>
    <col min="28" max="28" width="8.85546875" customWidth="1"/>
    <col min="31" max="31" width="26.140625" bestFit="1" customWidth="1"/>
    <col min="32" max="32" width="9.28515625" customWidth="1"/>
    <col min="33" max="33" width="5" bestFit="1" customWidth="1"/>
  </cols>
  <sheetData>
    <row r="1" spans="1:34" ht="15.75" thickBot="1" x14ac:dyDescent="0.3"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</row>
    <row r="2" spans="1:34" ht="33" thickTop="1" thickBot="1" x14ac:dyDescent="0.3">
      <c r="A2" s="147" t="s">
        <v>73</v>
      </c>
      <c r="B2" s="147" t="s">
        <v>63</v>
      </c>
      <c r="C2" s="147" t="s">
        <v>64</v>
      </c>
      <c r="D2" s="147" t="s">
        <v>65</v>
      </c>
      <c r="E2" s="147" t="s">
        <v>66</v>
      </c>
      <c r="F2" s="147" t="s">
        <v>67</v>
      </c>
      <c r="G2" s="147" t="s">
        <v>68</v>
      </c>
      <c r="H2" s="147" t="s">
        <v>69</v>
      </c>
      <c r="I2" s="147" t="s">
        <v>70</v>
      </c>
      <c r="J2" s="147" t="s">
        <v>71</v>
      </c>
      <c r="K2" s="147" t="s">
        <v>72</v>
      </c>
      <c r="L2" s="147" t="s">
        <v>73</v>
      </c>
      <c r="M2" s="147" t="s">
        <v>74</v>
      </c>
      <c r="N2" s="147" t="s">
        <v>75</v>
      </c>
      <c r="O2" s="147" t="s">
        <v>76</v>
      </c>
      <c r="P2" s="147" t="s">
        <v>77</v>
      </c>
      <c r="Q2" s="147" t="s">
        <v>78</v>
      </c>
      <c r="R2" s="147" t="s">
        <v>79</v>
      </c>
      <c r="S2" s="147" t="s">
        <v>80</v>
      </c>
      <c r="T2" s="147" t="s">
        <v>81</v>
      </c>
      <c r="U2" s="147" t="s">
        <v>82</v>
      </c>
      <c r="V2" s="147" t="s">
        <v>83</v>
      </c>
      <c r="W2" s="147" t="s">
        <v>84</v>
      </c>
      <c r="X2" s="147" t="s">
        <v>85</v>
      </c>
      <c r="Y2" s="147" t="s">
        <v>86</v>
      </c>
      <c r="Z2" s="147" t="s">
        <v>286</v>
      </c>
      <c r="AA2" s="152"/>
      <c r="AC2" s="7"/>
      <c r="AD2" s="7"/>
      <c r="AE2" s="8" t="s">
        <v>199</v>
      </c>
      <c r="AF2" s="8" t="s">
        <v>199</v>
      </c>
      <c r="AG2" s="7"/>
    </row>
    <row r="3" spans="1:34" ht="16.5" customHeight="1" thickTop="1" thickBot="1" x14ac:dyDescent="0.3">
      <c r="A3" s="150">
        <v>99</v>
      </c>
      <c r="B3" s="149" t="s">
        <v>348</v>
      </c>
      <c r="C3" s="149" t="s">
        <v>283</v>
      </c>
      <c r="D3" s="149" t="s">
        <v>29</v>
      </c>
      <c r="E3" s="149" t="s">
        <v>341</v>
      </c>
      <c r="F3" s="149" t="s">
        <v>342</v>
      </c>
      <c r="G3" s="149" t="s">
        <v>30</v>
      </c>
      <c r="H3" s="150">
        <v>8270</v>
      </c>
      <c r="I3" s="149" t="s">
        <v>341</v>
      </c>
      <c r="J3" s="149" t="s">
        <v>324</v>
      </c>
      <c r="K3" s="157">
        <v>28562</v>
      </c>
      <c r="L3" s="150">
        <v>99</v>
      </c>
      <c r="M3" s="150" t="b">
        <v>1</v>
      </c>
      <c r="N3" s="158">
        <v>18180566</v>
      </c>
      <c r="O3" s="150" t="s">
        <v>343</v>
      </c>
      <c r="P3" s="149" t="s">
        <v>87</v>
      </c>
      <c r="Q3" s="159"/>
      <c r="R3" s="160">
        <v>40281524</v>
      </c>
      <c r="S3" s="149" t="s">
        <v>344</v>
      </c>
      <c r="T3" s="150">
        <v>18109</v>
      </c>
      <c r="U3" s="149" t="s">
        <v>337</v>
      </c>
      <c r="V3" s="149" t="s">
        <v>338</v>
      </c>
      <c r="W3" s="150">
        <v>2373</v>
      </c>
      <c r="X3" s="149" t="s">
        <v>345</v>
      </c>
      <c r="Y3" s="160">
        <v>70252348</v>
      </c>
      <c r="Z3" s="149" t="s">
        <v>346</v>
      </c>
      <c r="AA3" s="153"/>
      <c r="AC3" s="7"/>
      <c r="AD3" s="7"/>
      <c r="AE3" s="8"/>
      <c r="AF3" s="8"/>
      <c r="AG3" s="7"/>
    </row>
    <row r="4" spans="1:34" ht="16.5" customHeight="1" thickTop="1" thickBot="1" x14ac:dyDescent="0.3">
      <c r="A4" s="150">
        <v>40</v>
      </c>
      <c r="B4" s="149" t="s">
        <v>225</v>
      </c>
      <c r="C4" s="149" t="s">
        <v>226</v>
      </c>
      <c r="D4" s="149" t="s">
        <v>224</v>
      </c>
      <c r="E4" s="149" t="s">
        <v>227</v>
      </c>
      <c r="F4" s="149" t="s">
        <v>228</v>
      </c>
      <c r="G4" s="149" t="s">
        <v>229</v>
      </c>
      <c r="H4" s="150">
        <v>9250</v>
      </c>
      <c r="I4" s="149" t="s">
        <v>227</v>
      </c>
      <c r="J4" s="149" t="s">
        <v>230</v>
      </c>
      <c r="K4" s="157">
        <v>43419</v>
      </c>
      <c r="L4" s="150">
        <v>40</v>
      </c>
      <c r="M4" s="150" t="b">
        <v>1</v>
      </c>
      <c r="N4" s="159"/>
      <c r="O4" s="150" t="s">
        <v>94</v>
      </c>
      <c r="P4" s="149" t="s">
        <v>94</v>
      </c>
      <c r="Q4" s="159"/>
      <c r="R4" s="160">
        <v>70392676</v>
      </c>
      <c r="S4" s="149" t="s">
        <v>231</v>
      </c>
      <c r="T4" s="150">
        <v>40001</v>
      </c>
      <c r="U4" s="149" t="s">
        <v>326</v>
      </c>
      <c r="V4" s="149" t="s">
        <v>327</v>
      </c>
      <c r="W4" s="150">
        <v>2342</v>
      </c>
      <c r="X4" s="149" t="s">
        <v>120</v>
      </c>
      <c r="Y4" s="160">
        <v>40211175</v>
      </c>
      <c r="Z4" s="149" t="s">
        <v>94</v>
      </c>
      <c r="AA4" s="153"/>
      <c r="AC4" s="7"/>
      <c r="AD4" s="7"/>
      <c r="AE4" s="8"/>
      <c r="AF4" s="8"/>
      <c r="AG4" s="7"/>
    </row>
    <row r="5" spans="1:34" ht="16.5" customHeight="1" thickTop="1" thickBot="1" x14ac:dyDescent="0.3">
      <c r="A5" s="150">
        <v>12</v>
      </c>
      <c r="B5" s="149" t="s">
        <v>89</v>
      </c>
      <c r="C5" s="149" t="s">
        <v>90</v>
      </c>
      <c r="D5" s="149" t="s">
        <v>41</v>
      </c>
      <c r="E5" s="149" t="s">
        <v>91</v>
      </c>
      <c r="F5" s="149" t="s">
        <v>92</v>
      </c>
      <c r="G5" s="149" t="s">
        <v>93</v>
      </c>
      <c r="H5" s="150">
        <v>9000</v>
      </c>
      <c r="I5" s="149" t="s">
        <v>91</v>
      </c>
      <c r="J5" s="149" t="s">
        <v>249</v>
      </c>
      <c r="K5" s="157">
        <v>31216</v>
      </c>
      <c r="L5" s="150">
        <v>12</v>
      </c>
      <c r="M5" s="150" t="b">
        <v>1</v>
      </c>
      <c r="N5" s="158">
        <v>5265240</v>
      </c>
      <c r="O5" s="150" t="s">
        <v>287</v>
      </c>
      <c r="P5" s="149" t="s">
        <v>94</v>
      </c>
      <c r="Q5" s="159"/>
      <c r="R5" s="160">
        <v>41646804</v>
      </c>
      <c r="S5" s="149" t="s">
        <v>232</v>
      </c>
      <c r="T5" s="150">
        <v>12027</v>
      </c>
      <c r="U5" s="149" t="s">
        <v>95</v>
      </c>
      <c r="V5" s="149" t="s">
        <v>96</v>
      </c>
      <c r="W5" s="150">
        <v>9220</v>
      </c>
      <c r="X5" s="149" t="s">
        <v>97</v>
      </c>
      <c r="Y5" s="160">
        <v>51350146</v>
      </c>
      <c r="Z5" s="149" t="s">
        <v>94</v>
      </c>
      <c r="AA5" s="153"/>
      <c r="AC5" s="7">
        <v>3</v>
      </c>
      <c r="AD5" s="7">
        <v>13</v>
      </c>
      <c r="AE5" s="8" t="s">
        <v>200</v>
      </c>
      <c r="AF5" s="8">
        <v>1019</v>
      </c>
      <c r="AG5" s="7">
        <v>2026</v>
      </c>
    </row>
    <row r="6" spans="1:34" ht="16.5" customHeight="1" thickTop="1" thickBot="1" x14ac:dyDescent="0.3">
      <c r="A6" s="150">
        <v>32</v>
      </c>
      <c r="B6" s="149" t="s">
        <v>98</v>
      </c>
      <c r="C6" s="149" t="s">
        <v>99</v>
      </c>
      <c r="D6" s="149" t="s">
        <v>54</v>
      </c>
      <c r="E6" s="149" t="s">
        <v>100</v>
      </c>
      <c r="F6" s="149" t="s">
        <v>100</v>
      </c>
      <c r="G6" s="149" t="s">
        <v>101</v>
      </c>
      <c r="H6" s="150">
        <v>9233</v>
      </c>
      <c r="I6" s="149" t="s">
        <v>100</v>
      </c>
      <c r="J6" s="149" t="s">
        <v>102</v>
      </c>
      <c r="K6" s="157">
        <v>36466</v>
      </c>
      <c r="L6" s="150">
        <v>32</v>
      </c>
      <c r="M6" s="150" t="b">
        <v>1</v>
      </c>
      <c r="N6" s="158">
        <v>59139331</v>
      </c>
      <c r="O6" s="150" t="s">
        <v>288</v>
      </c>
      <c r="P6" s="149" t="s">
        <v>94</v>
      </c>
      <c r="Q6" s="159"/>
      <c r="R6" s="160">
        <v>41673569</v>
      </c>
      <c r="S6" s="149" t="s">
        <v>289</v>
      </c>
      <c r="T6" s="150">
        <v>32054</v>
      </c>
      <c r="U6" s="149" t="s">
        <v>302</v>
      </c>
      <c r="V6" s="149" t="s">
        <v>303</v>
      </c>
      <c r="W6" s="150">
        <v>9264</v>
      </c>
      <c r="X6" s="149" t="s">
        <v>304</v>
      </c>
      <c r="Y6" s="160">
        <v>41868933</v>
      </c>
      <c r="Z6" s="149" t="s">
        <v>305</v>
      </c>
      <c r="AA6" s="153"/>
      <c r="AC6" s="7">
        <v>4</v>
      </c>
      <c r="AD6" s="7">
        <v>14</v>
      </c>
      <c r="AE6" s="8" t="s">
        <v>201</v>
      </c>
      <c r="AF6" s="8">
        <v>1020</v>
      </c>
      <c r="AG6" s="7">
        <v>2026</v>
      </c>
    </row>
    <row r="7" spans="1:34" ht="16.5" customHeight="1" thickTop="1" thickBot="1" x14ac:dyDescent="0.3">
      <c r="A7" s="150">
        <v>11</v>
      </c>
      <c r="B7" s="149" t="s">
        <v>103</v>
      </c>
      <c r="C7" s="149" t="s">
        <v>104</v>
      </c>
      <c r="D7" s="149" t="s">
        <v>40</v>
      </c>
      <c r="E7" s="149" t="s">
        <v>105</v>
      </c>
      <c r="F7" s="149" t="s">
        <v>105</v>
      </c>
      <c r="G7" s="149" t="s">
        <v>106</v>
      </c>
      <c r="H7" s="150">
        <v>2204</v>
      </c>
      <c r="I7" s="149" t="s">
        <v>107</v>
      </c>
      <c r="J7" s="149" t="s">
        <v>108</v>
      </c>
      <c r="K7" s="157">
        <v>31572</v>
      </c>
      <c r="L7" s="150">
        <v>11</v>
      </c>
      <c r="M7" s="150" t="b">
        <v>1</v>
      </c>
      <c r="N7" s="158">
        <v>26778840</v>
      </c>
      <c r="O7" s="150" t="s">
        <v>290</v>
      </c>
      <c r="P7" s="149" t="s">
        <v>109</v>
      </c>
      <c r="Q7" s="159"/>
      <c r="R7" s="160">
        <v>40459593</v>
      </c>
      <c r="S7" s="149" t="s">
        <v>110</v>
      </c>
      <c r="T7" s="150">
        <v>11007</v>
      </c>
      <c r="U7" s="149" t="s">
        <v>111</v>
      </c>
      <c r="V7" s="149" t="s">
        <v>112</v>
      </c>
      <c r="W7" s="150">
        <v>2206</v>
      </c>
      <c r="X7" s="149" t="s">
        <v>113</v>
      </c>
      <c r="Y7" s="160">
        <v>41477503</v>
      </c>
      <c r="Z7" s="149" t="s">
        <v>94</v>
      </c>
      <c r="AA7" s="153"/>
      <c r="AC7" s="7">
        <v>5</v>
      </c>
      <c r="AD7" s="7"/>
      <c r="AE7" s="8" t="s">
        <v>202</v>
      </c>
      <c r="AF7" s="8">
        <v>1021</v>
      </c>
      <c r="AG7" s="7">
        <v>2026</v>
      </c>
    </row>
    <row r="8" spans="1:34" ht="16.5" customHeight="1" thickTop="1" thickBot="1" x14ac:dyDescent="0.3">
      <c r="A8" s="150">
        <v>10</v>
      </c>
      <c r="B8" s="149" t="s">
        <v>291</v>
      </c>
      <c r="C8" s="149" t="s">
        <v>114</v>
      </c>
      <c r="D8" s="149" t="s">
        <v>39</v>
      </c>
      <c r="E8" s="149" t="s">
        <v>115</v>
      </c>
      <c r="F8" s="149" t="s">
        <v>115</v>
      </c>
      <c r="G8" s="149" t="s">
        <v>116</v>
      </c>
      <c r="H8" s="150">
        <v>2000</v>
      </c>
      <c r="I8" s="149" t="s">
        <v>115</v>
      </c>
      <c r="J8" s="149" t="s">
        <v>292</v>
      </c>
      <c r="K8" s="157">
        <v>22543</v>
      </c>
      <c r="L8" s="150">
        <v>10</v>
      </c>
      <c r="M8" s="150" t="b">
        <v>1</v>
      </c>
      <c r="N8" s="158">
        <v>69336890</v>
      </c>
      <c r="O8" s="150" t="s">
        <v>328</v>
      </c>
      <c r="P8" s="149" t="s">
        <v>117</v>
      </c>
      <c r="Q8" s="159"/>
      <c r="R8" s="160">
        <v>41311579</v>
      </c>
      <c r="S8" s="149" t="s">
        <v>306</v>
      </c>
      <c r="T8" s="150">
        <v>10031</v>
      </c>
      <c r="U8" s="149" t="s">
        <v>118</v>
      </c>
      <c r="V8" s="149" t="s">
        <v>119</v>
      </c>
      <c r="W8" s="150">
        <v>2342</v>
      </c>
      <c r="X8" s="149" t="s">
        <v>120</v>
      </c>
      <c r="Y8" s="160">
        <v>40279614</v>
      </c>
      <c r="Z8" s="149" t="s">
        <v>94</v>
      </c>
      <c r="AA8" s="153"/>
      <c r="AC8" s="7">
        <v>6</v>
      </c>
      <c r="AD8" s="7">
        <v>15</v>
      </c>
      <c r="AE8" s="8" t="s">
        <v>200</v>
      </c>
      <c r="AF8" s="8">
        <v>1022</v>
      </c>
      <c r="AG8" s="7">
        <v>2026</v>
      </c>
    </row>
    <row r="9" spans="1:34" ht="16.5" customHeight="1" thickTop="1" thickBot="1" x14ac:dyDescent="0.3">
      <c r="A9" s="150">
        <v>24</v>
      </c>
      <c r="B9" s="149" t="s">
        <v>307</v>
      </c>
      <c r="C9" s="149" t="s">
        <v>270</v>
      </c>
      <c r="D9" s="149" t="s">
        <v>49</v>
      </c>
      <c r="E9" s="149" t="s">
        <v>308</v>
      </c>
      <c r="F9" s="149" t="s">
        <v>309</v>
      </c>
      <c r="G9" s="149" t="s">
        <v>309</v>
      </c>
      <c r="H9" s="150">
        <v>4220</v>
      </c>
      <c r="I9" s="149" t="s">
        <v>308</v>
      </c>
      <c r="J9" s="149" t="s">
        <v>310</v>
      </c>
      <c r="K9" s="157">
        <v>38105</v>
      </c>
      <c r="L9" s="150">
        <v>24</v>
      </c>
      <c r="M9" s="150" t="b">
        <v>1</v>
      </c>
      <c r="N9" s="158">
        <v>37615009</v>
      </c>
      <c r="O9" s="150" t="s">
        <v>311</v>
      </c>
      <c r="P9" s="149" t="s">
        <v>87</v>
      </c>
      <c r="Q9" s="159"/>
      <c r="R9" s="160">
        <v>41588639</v>
      </c>
      <c r="S9" s="149" t="s">
        <v>312</v>
      </c>
      <c r="T9" s="150">
        <v>24026</v>
      </c>
      <c r="U9" s="149" t="s">
        <v>313</v>
      </c>
      <c r="V9" s="149" t="s">
        <v>314</v>
      </c>
      <c r="W9" s="150">
        <v>1294</v>
      </c>
      <c r="X9" s="149" t="s">
        <v>315</v>
      </c>
      <c r="Y9" s="160">
        <v>31564530</v>
      </c>
      <c r="Z9" s="149" t="s">
        <v>316</v>
      </c>
      <c r="AA9" s="151"/>
      <c r="AC9" s="7">
        <v>7</v>
      </c>
      <c r="AD9" s="7">
        <v>16</v>
      </c>
      <c r="AE9" s="8" t="s">
        <v>201</v>
      </c>
      <c r="AF9" s="8">
        <v>1023</v>
      </c>
      <c r="AG9" s="7">
        <v>2026</v>
      </c>
    </row>
    <row r="10" spans="1:34" ht="16.5" customHeight="1" thickTop="1" thickBot="1" x14ac:dyDescent="0.3">
      <c r="A10" s="150">
        <v>1</v>
      </c>
      <c r="B10" s="149" t="s">
        <v>121</v>
      </c>
      <c r="C10" s="149" t="s">
        <v>122</v>
      </c>
      <c r="D10" s="149" t="s">
        <v>34</v>
      </c>
      <c r="E10" s="149" t="s">
        <v>88</v>
      </c>
      <c r="F10" s="149" t="s">
        <v>88</v>
      </c>
      <c r="G10" s="149" t="s">
        <v>293</v>
      </c>
      <c r="H10" s="150">
        <v>9231</v>
      </c>
      <c r="I10" s="149" t="s">
        <v>88</v>
      </c>
      <c r="J10" s="149" t="s">
        <v>250</v>
      </c>
      <c r="K10" s="157">
        <v>29908</v>
      </c>
      <c r="L10" s="150">
        <v>1</v>
      </c>
      <c r="M10" s="150" t="b">
        <v>1</v>
      </c>
      <c r="N10" s="158">
        <v>62296175</v>
      </c>
      <c r="O10" s="150" t="s">
        <v>294</v>
      </c>
      <c r="P10" s="149" t="s">
        <v>124</v>
      </c>
      <c r="Q10" s="159"/>
      <c r="R10" s="160">
        <v>40613712</v>
      </c>
      <c r="S10" s="149" t="s">
        <v>347</v>
      </c>
      <c r="T10" s="150">
        <v>1025</v>
      </c>
      <c r="U10" s="149" t="s">
        <v>125</v>
      </c>
      <c r="V10" s="149" t="s">
        <v>123</v>
      </c>
      <c r="W10" s="150">
        <v>9231</v>
      </c>
      <c r="X10" s="149" t="s">
        <v>88</v>
      </c>
      <c r="Y10" s="160">
        <v>31258530</v>
      </c>
      <c r="Z10" s="149" t="s">
        <v>94</v>
      </c>
      <c r="AA10" s="153"/>
      <c r="AC10" s="7">
        <v>8</v>
      </c>
      <c r="AD10" s="7"/>
      <c r="AE10" s="8" t="s">
        <v>202</v>
      </c>
      <c r="AF10" s="8">
        <v>1024</v>
      </c>
      <c r="AG10" s="7">
        <v>2026</v>
      </c>
    </row>
    <row r="11" spans="1:34" ht="16.5" customHeight="1" thickTop="1" thickBot="1" x14ac:dyDescent="0.3">
      <c r="A11" s="150">
        <v>17</v>
      </c>
      <c r="B11" s="149" t="s">
        <v>251</v>
      </c>
      <c r="C11" s="149" t="s">
        <v>252</v>
      </c>
      <c r="D11" s="149" t="s">
        <v>45</v>
      </c>
      <c r="E11" s="149" t="s">
        <v>253</v>
      </c>
      <c r="F11" s="149" t="s">
        <v>253</v>
      </c>
      <c r="G11" s="149" t="s">
        <v>321</v>
      </c>
      <c r="H11" s="150">
        <v>2250</v>
      </c>
      <c r="I11" s="149" t="s">
        <v>253</v>
      </c>
      <c r="J11" s="149" t="s">
        <v>254</v>
      </c>
      <c r="K11" s="157">
        <v>28296</v>
      </c>
      <c r="L11" s="150">
        <v>17</v>
      </c>
      <c r="M11" s="150" t="b">
        <v>1</v>
      </c>
      <c r="N11" s="158">
        <v>55396879</v>
      </c>
      <c r="O11" s="150" t="s">
        <v>329</v>
      </c>
      <c r="P11" s="149" t="s">
        <v>94</v>
      </c>
      <c r="Q11" s="159"/>
      <c r="R11" s="160">
        <v>31295075</v>
      </c>
      <c r="S11" s="149" t="s">
        <v>255</v>
      </c>
      <c r="T11" s="150">
        <v>17017</v>
      </c>
      <c r="U11" s="149" t="s">
        <v>256</v>
      </c>
      <c r="V11" s="149" t="s">
        <v>257</v>
      </c>
      <c r="W11" s="150">
        <v>2288</v>
      </c>
      <c r="X11" s="149" t="s">
        <v>258</v>
      </c>
      <c r="Y11" s="159"/>
      <c r="Z11" s="149" t="s">
        <v>94</v>
      </c>
      <c r="AA11" s="153"/>
      <c r="AC11" s="7"/>
      <c r="AD11" s="7"/>
      <c r="AE11" s="8"/>
      <c r="AF11" s="8"/>
      <c r="AG11" s="7">
        <v>2026</v>
      </c>
    </row>
    <row r="12" spans="1:34" ht="16.5" customHeight="1" thickTop="1" thickBot="1" x14ac:dyDescent="0.3">
      <c r="A12" s="150">
        <v>14</v>
      </c>
      <c r="B12" s="149" t="s">
        <v>126</v>
      </c>
      <c r="C12" s="149" t="s">
        <v>127</v>
      </c>
      <c r="D12" s="149" t="s">
        <v>42</v>
      </c>
      <c r="E12" s="149" t="s">
        <v>128</v>
      </c>
      <c r="F12" s="149" t="s">
        <v>128</v>
      </c>
      <c r="G12" s="149" t="s">
        <v>317</v>
      </c>
      <c r="H12" s="150">
        <v>8000</v>
      </c>
      <c r="I12" s="149" t="s">
        <v>128</v>
      </c>
      <c r="J12" s="149" t="s">
        <v>129</v>
      </c>
      <c r="K12" s="157">
        <v>34409</v>
      </c>
      <c r="L12" s="150">
        <v>14</v>
      </c>
      <c r="M12" s="150" t="b">
        <v>1</v>
      </c>
      <c r="N12" s="158">
        <v>59264616</v>
      </c>
      <c r="O12" s="150" t="s">
        <v>330</v>
      </c>
      <c r="P12" s="149" t="s">
        <v>130</v>
      </c>
      <c r="Q12" s="159"/>
      <c r="R12" s="160">
        <v>51344525</v>
      </c>
      <c r="S12" s="149" t="s">
        <v>233</v>
      </c>
      <c r="T12" s="150">
        <v>14005</v>
      </c>
      <c r="U12" s="149" t="s">
        <v>131</v>
      </c>
      <c r="V12" s="149" t="s">
        <v>132</v>
      </c>
      <c r="W12" s="150">
        <v>8222</v>
      </c>
      <c r="X12" s="149" t="s">
        <v>133</v>
      </c>
      <c r="Y12" s="160">
        <v>41996373</v>
      </c>
      <c r="Z12" s="149" t="s">
        <v>94</v>
      </c>
      <c r="AA12" s="153"/>
      <c r="AC12" s="154"/>
      <c r="AD12" s="154"/>
      <c r="AE12" s="155"/>
      <c r="AF12" s="155"/>
      <c r="AG12" s="7">
        <v>2026</v>
      </c>
      <c r="AH12" s="156"/>
    </row>
    <row r="13" spans="1:34" ht="16.5" customHeight="1" thickTop="1" thickBot="1" x14ac:dyDescent="0.3">
      <c r="A13" s="150">
        <v>27</v>
      </c>
      <c r="B13" s="149" t="s">
        <v>134</v>
      </c>
      <c r="C13" s="149" t="s">
        <v>135</v>
      </c>
      <c r="D13" s="149" t="s">
        <v>51</v>
      </c>
      <c r="E13" s="149" t="s">
        <v>136</v>
      </c>
      <c r="F13" s="149" t="s">
        <v>136</v>
      </c>
      <c r="G13" s="149" t="s">
        <v>137</v>
      </c>
      <c r="H13" s="150">
        <v>2270</v>
      </c>
      <c r="I13" s="149" t="s">
        <v>136</v>
      </c>
      <c r="J13" s="149" t="s">
        <v>138</v>
      </c>
      <c r="K13" s="157">
        <v>35111</v>
      </c>
      <c r="L13" s="150">
        <v>27</v>
      </c>
      <c r="M13" s="150" t="b">
        <v>1</v>
      </c>
      <c r="N13" s="158">
        <v>30253063</v>
      </c>
      <c r="O13" s="150" t="s">
        <v>295</v>
      </c>
      <c r="P13" s="149" t="s">
        <v>139</v>
      </c>
      <c r="Q13" s="161">
        <v>27192068</v>
      </c>
      <c r="R13" s="160">
        <v>31369779</v>
      </c>
      <c r="S13" s="149" t="s">
        <v>140</v>
      </c>
      <c r="T13" s="150">
        <v>27011</v>
      </c>
      <c r="U13" s="149" t="s">
        <v>141</v>
      </c>
      <c r="V13" s="149" t="s">
        <v>142</v>
      </c>
      <c r="W13" s="150">
        <v>2272</v>
      </c>
      <c r="X13" s="149" t="s">
        <v>143</v>
      </c>
      <c r="Y13" s="160">
        <v>41687784</v>
      </c>
      <c r="Z13" s="149" t="s">
        <v>296</v>
      </c>
      <c r="AA13" s="153"/>
      <c r="AC13" s="154">
        <v>11</v>
      </c>
      <c r="AD13" s="154"/>
      <c r="AE13" s="155" t="s">
        <v>203</v>
      </c>
      <c r="AF13" s="155">
        <v>1021</v>
      </c>
      <c r="AG13" s="7">
        <v>2026</v>
      </c>
      <c r="AH13" s="156"/>
    </row>
    <row r="14" spans="1:34" ht="16.5" customHeight="1" thickTop="1" thickBot="1" x14ac:dyDescent="0.3">
      <c r="A14" s="150">
        <v>2</v>
      </c>
      <c r="B14" s="149" t="s">
        <v>145</v>
      </c>
      <c r="C14" s="149" t="s">
        <v>146</v>
      </c>
      <c r="D14" s="149" t="s">
        <v>0</v>
      </c>
      <c r="E14" s="149" t="s">
        <v>147</v>
      </c>
      <c r="F14" s="149" t="s">
        <v>147</v>
      </c>
      <c r="G14" s="149" t="s">
        <v>322</v>
      </c>
      <c r="H14" s="150">
        <v>8261</v>
      </c>
      <c r="I14" s="149" t="s">
        <v>323</v>
      </c>
      <c r="J14" s="149" t="s">
        <v>324</v>
      </c>
      <c r="K14" s="157">
        <v>30044</v>
      </c>
      <c r="L14" s="150">
        <v>2</v>
      </c>
      <c r="M14" s="150" t="b">
        <v>1</v>
      </c>
      <c r="N14" s="158">
        <v>92938965</v>
      </c>
      <c r="O14" s="150" t="s">
        <v>331</v>
      </c>
      <c r="P14" s="149" t="s">
        <v>148</v>
      </c>
      <c r="Q14" s="159"/>
      <c r="R14" s="160">
        <v>31836402</v>
      </c>
      <c r="S14" s="149" t="s">
        <v>149</v>
      </c>
      <c r="T14" s="150">
        <v>2042</v>
      </c>
      <c r="U14" s="149" t="s">
        <v>150</v>
      </c>
      <c r="V14" s="149" t="s">
        <v>151</v>
      </c>
      <c r="W14" s="150">
        <v>8250</v>
      </c>
      <c r="X14" s="149" t="s">
        <v>147</v>
      </c>
      <c r="Y14" s="160">
        <v>41903577</v>
      </c>
      <c r="Z14" s="149" t="s">
        <v>94</v>
      </c>
      <c r="AA14" s="153"/>
      <c r="AC14" s="154">
        <v>12</v>
      </c>
      <c r="AD14" s="154"/>
      <c r="AE14" s="155" t="s">
        <v>204</v>
      </c>
      <c r="AF14" s="155">
        <v>1024</v>
      </c>
      <c r="AG14" s="7">
        <v>2026</v>
      </c>
      <c r="AH14" s="156"/>
    </row>
    <row r="15" spans="1:34" ht="16.5" customHeight="1" thickTop="1" thickBot="1" x14ac:dyDescent="0.3">
      <c r="A15" s="150">
        <v>30</v>
      </c>
      <c r="B15" s="149" t="s">
        <v>152</v>
      </c>
      <c r="C15" s="149" t="s">
        <v>153</v>
      </c>
      <c r="D15" s="149" t="s">
        <v>53</v>
      </c>
      <c r="E15" s="149" t="s">
        <v>154</v>
      </c>
      <c r="F15" s="149" t="s">
        <v>155</v>
      </c>
      <c r="G15" s="149" t="s">
        <v>156</v>
      </c>
      <c r="H15" s="150">
        <v>1295</v>
      </c>
      <c r="I15" s="149" t="s">
        <v>154</v>
      </c>
      <c r="J15" s="149" t="s">
        <v>157</v>
      </c>
      <c r="K15" s="157">
        <v>35767</v>
      </c>
      <c r="L15" s="150">
        <v>30</v>
      </c>
      <c r="M15" s="150" t="b">
        <v>1</v>
      </c>
      <c r="N15" s="158">
        <v>12336319</v>
      </c>
      <c r="O15" s="150" t="s">
        <v>297</v>
      </c>
      <c r="P15" s="149" t="s">
        <v>87</v>
      </c>
      <c r="Q15" s="159"/>
      <c r="R15" s="160">
        <v>31731127</v>
      </c>
      <c r="S15" s="149" t="s">
        <v>158</v>
      </c>
      <c r="T15" s="150">
        <v>30004</v>
      </c>
      <c r="U15" s="149" t="s">
        <v>159</v>
      </c>
      <c r="V15" s="149" t="s">
        <v>160</v>
      </c>
      <c r="W15" s="150">
        <v>1295</v>
      </c>
      <c r="X15" s="149" t="s">
        <v>154</v>
      </c>
      <c r="Y15" s="160">
        <v>41435163</v>
      </c>
      <c r="Z15" s="149" t="s">
        <v>94</v>
      </c>
      <c r="AA15" s="153"/>
      <c r="AC15" s="154"/>
      <c r="AD15" s="154"/>
      <c r="AE15" s="155"/>
      <c r="AF15" s="155"/>
      <c r="AG15" s="154"/>
      <c r="AH15" s="156"/>
    </row>
    <row r="16" spans="1:34" ht="16.5" customHeight="1" thickTop="1" x14ac:dyDescent="0.25">
      <c r="A16" s="150">
        <v>50</v>
      </c>
      <c r="B16" s="149" t="s">
        <v>161</v>
      </c>
      <c r="C16" s="149" t="s">
        <v>234</v>
      </c>
      <c r="D16" s="149" t="s">
        <v>59</v>
      </c>
      <c r="E16" s="149" t="s">
        <v>162</v>
      </c>
      <c r="F16" s="149" t="s">
        <v>162</v>
      </c>
      <c r="G16" s="149" t="s">
        <v>163</v>
      </c>
      <c r="H16" s="150">
        <v>2310</v>
      </c>
      <c r="I16" s="149" t="s">
        <v>162</v>
      </c>
      <c r="J16" s="149" t="s">
        <v>164</v>
      </c>
      <c r="K16" s="157">
        <v>35146</v>
      </c>
      <c r="L16" s="150">
        <v>50</v>
      </c>
      <c r="M16" s="150" t="b">
        <v>1</v>
      </c>
      <c r="N16" s="158">
        <v>42195681</v>
      </c>
      <c r="O16" s="150" t="s">
        <v>298</v>
      </c>
      <c r="P16" s="149" t="s">
        <v>165</v>
      </c>
      <c r="Q16" s="161">
        <v>28025811</v>
      </c>
      <c r="R16" s="160">
        <v>40797973</v>
      </c>
      <c r="S16" s="149" t="s">
        <v>332</v>
      </c>
      <c r="T16" s="150">
        <v>50001</v>
      </c>
      <c r="U16" s="149" t="s">
        <v>166</v>
      </c>
      <c r="V16" s="149" t="s">
        <v>333</v>
      </c>
      <c r="W16" s="150">
        <v>2331</v>
      </c>
      <c r="X16" s="149" t="s">
        <v>334</v>
      </c>
      <c r="Y16" s="160">
        <v>31588769</v>
      </c>
      <c r="Z16" s="149" t="s">
        <v>299</v>
      </c>
      <c r="AA16" s="153"/>
      <c r="AC16" s="7"/>
      <c r="AD16" s="7"/>
      <c r="AE16" s="7"/>
      <c r="AF16" s="7"/>
      <c r="AG16" s="7"/>
    </row>
    <row r="17" spans="1:29" ht="16.5" customHeight="1" x14ac:dyDescent="0.25">
      <c r="A17" s="150">
        <v>36</v>
      </c>
      <c r="B17" s="149" t="s">
        <v>167</v>
      </c>
      <c r="C17" s="149" t="s">
        <v>168</v>
      </c>
      <c r="D17" s="149" t="s">
        <v>57</v>
      </c>
      <c r="E17" s="149" t="s">
        <v>115</v>
      </c>
      <c r="F17" s="149" t="s">
        <v>115</v>
      </c>
      <c r="G17" s="149" t="s">
        <v>169</v>
      </c>
      <c r="H17" s="150">
        <v>2000</v>
      </c>
      <c r="I17" s="149" t="s">
        <v>115</v>
      </c>
      <c r="J17" s="149" t="s">
        <v>170</v>
      </c>
      <c r="K17" s="157">
        <v>36510</v>
      </c>
      <c r="L17" s="150">
        <v>36</v>
      </c>
      <c r="M17" s="150" t="b">
        <v>1</v>
      </c>
      <c r="N17" s="158">
        <v>13404300</v>
      </c>
      <c r="O17" s="150" t="s">
        <v>94</v>
      </c>
      <c r="P17" s="149" t="s">
        <v>109</v>
      </c>
      <c r="Q17" s="159"/>
      <c r="R17" s="160">
        <v>31418691</v>
      </c>
      <c r="S17" s="149" t="s">
        <v>171</v>
      </c>
      <c r="T17" s="150">
        <v>36010</v>
      </c>
      <c r="U17" s="149" t="s">
        <v>172</v>
      </c>
      <c r="V17" s="149" t="s">
        <v>173</v>
      </c>
      <c r="W17" s="150">
        <v>2345</v>
      </c>
      <c r="X17" s="149" t="s">
        <v>174</v>
      </c>
      <c r="Y17" s="160">
        <v>31371859</v>
      </c>
      <c r="Z17" s="149" t="s">
        <v>94</v>
      </c>
      <c r="AA17" s="153"/>
    </row>
    <row r="18" spans="1:29" ht="16.5" customHeight="1" x14ac:dyDescent="0.25">
      <c r="A18" s="150">
        <v>37</v>
      </c>
      <c r="B18" s="149" t="s">
        <v>175</v>
      </c>
      <c r="C18" s="149" t="s">
        <v>176</v>
      </c>
      <c r="D18" s="149" t="s">
        <v>58</v>
      </c>
      <c r="E18" s="149" t="s">
        <v>177</v>
      </c>
      <c r="F18" s="149" t="s">
        <v>177</v>
      </c>
      <c r="G18" s="149" t="s">
        <v>178</v>
      </c>
      <c r="H18" s="150">
        <v>3210</v>
      </c>
      <c r="I18" s="149" t="s">
        <v>179</v>
      </c>
      <c r="J18" s="149" t="s">
        <v>180</v>
      </c>
      <c r="K18" s="157">
        <v>39798</v>
      </c>
      <c r="L18" s="150">
        <v>37</v>
      </c>
      <c r="M18" s="150" t="b">
        <v>1</v>
      </c>
      <c r="N18" s="158">
        <v>42422949</v>
      </c>
      <c r="O18" s="150" t="s">
        <v>335</v>
      </c>
      <c r="P18" s="149" t="s">
        <v>117</v>
      </c>
      <c r="Q18" s="159"/>
      <c r="R18" s="160">
        <v>40897212</v>
      </c>
      <c r="S18" s="149" t="s">
        <v>181</v>
      </c>
      <c r="T18" s="150">
        <v>37048</v>
      </c>
      <c r="U18" s="149" t="s">
        <v>259</v>
      </c>
      <c r="V18" s="149" t="s">
        <v>260</v>
      </c>
      <c r="W18" s="150">
        <v>3204</v>
      </c>
      <c r="X18" s="149" t="s">
        <v>261</v>
      </c>
      <c r="Y18" s="160">
        <v>51649900</v>
      </c>
      <c r="Z18" s="149" t="s">
        <v>300</v>
      </c>
      <c r="AA18" s="153"/>
    </row>
    <row r="19" spans="1:29" ht="16.5" customHeight="1" x14ac:dyDescent="0.25">
      <c r="A19" s="150">
        <v>18</v>
      </c>
      <c r="B19" s="149" t="s">
        <v>182</v>
      </c>
      <c r="C19" s="149" t="s">
        <v>183</v>
      </c>
      <c r="D19" s="149" t="s">
        <v>325</v>
      </c>
      <c r="E19" s="149" t="s">
        <v>184</v>
      </c>
      <c r="F19" s="149" t="s">
        <v>185</v>
      </c>
      <c r="G19" s="149" t="s">
        <v>186</v>
      </c>
      <c r="H19" s="150">
        <v>2394</v>
      </c>
      <c r="I19" s="149" t="s">
        <v>187</v>
      </c>
      <c r="J19" s="149" t="s">
        <v>318</v>
      </c>
      <c r="K19" s="157">
        <v>30573</v>
      </c>
      <c r="L19" s="150">
        <v>18</v>
      </c>
      <c r="M19" s="150" t="b">
        <v>1</v>
      </c>
      <c r="N19" s="158">
        <v>70908281</v>
      </c>
      <c r="O19" s="150" t="s">
        <v>336</v>
      </c>
      <c r="P19" s="149" t="s">
        <v>87</v>
      </c>
      <c r="Q19" s="159"/>
      <c r="R19" s="160">
        <v>31736351</v>
      </c>
      <c r="S19" s="149" t="s">
        <v>319</v>
      </c>
      <c r="T19" s="150">
        <v>18109</v>
      </c>
      <c r="U19" s="149" t="s">
        <v>337</v>
      </c>
      <c r="V19" s="149" t="s">
        <v>338</v>
      </c>
      <c r="W19" s="150">
        <v>2373</v>
      </c>
      <c r="X19" s="149" t="s">
        <v>339</v>
      </c>
      <c r="Y19" s="160">
        <v>70252348</v>
      </c>
      <c r="Z19" s="149" t="s">
        <v>340</v>
      </c>
      <c r="AA19" s="153"/>
    </row>
    <row r="20" spans="1:29" ht="45" x14ac:dyDescent="0.25">
      <c r="A20" s="150">
        <v>22</v>
      </c>
      <c r="B20" s="149" t="s">
        <v>188</v>
      </c>
      <c r="C20" s="149" t="s">
        <v>189</v>
      </c>
      <c r="D20" s="149" t="s">
        <v>47</v>
      </c>
      <c r="E20" s="149" t="s">
        <v>235</v>
      </c>
      <c r="F20" s="149" t="s">
        <v>235</v>
      </c>
      <c r="G20" s="149" t="s">
        <v>236</v>
      </c>
      <c r="H20" s="150">
        <v>1315</v>
      </c>
      <c r="I20" s="149" t="s">
        <v>235</v>
      </c>
      <c r="J20" s="149" t="s">
        <v>237</v>
      </c>
      <c r="K20" s="157">
        <v>31362</v>
      </c>
      <c r="L20" s="150">
        <v>22</v>
      </c>
      <c r="M20" s="150" t="b">
        <v>1</v>
      </c>
      <c r="N20" s="158">
        <v>77281071</v>
      </c>
      <c r="O20" s="150" t="s">
        <v>301</v>
      </c>
      <c r="P20" s="149" t="s">
        <v>109</v>
      </c>
      <c r="Q20" s="159"/>
      <c r="R20" s="160">
        <v>41812827</v>
      </c>
      <c r="S20" s="149" t="s">
        <v>190</v>
      </c>
      <c r="T20" s="150">
        <v>22015</v>
      </c>
      <c r="U20" s="149" t="s">
        <v>238</v>
      </c>
      <c r="V20" s="149" t="s">
        <v>239</v>
      </c>
      <c r="W20" s="150">
        <v>1317</v>
      </c>
      <c r="X20" s="149" t="s">
        <v>240</v>
      </c>
      <c r="Y20" s="160">
        <v>31684427</v>
      </c>
      <c r="Z20" s="149" t="s">
        <v>320</v>
      </c>
      <c r="AA20" s="153"/>
    </row>
    <row r="21" spans="1:29" x14ac:dyDescent="0.25">
      <c r="A21" s="1">
        <v>0</v>
      </c>
      <c r="B21" s="147" t="s">
        <v>220</v>
      </c>
      <c r="C21" s="147" t="s">
        <v>220</v>
      </c>
      <c r="D21" s="147" t="s">
        <v>220</v>
      </c>
      <c r="E21" s="147" t="s">
        <v>220</v>
      </c>
      <c r="F21" s="116" t="s">
        <v>220</v>
      </c>
      <c r="G21" s="116" t="s">
        <v>220</v>
      </c>
      <c r="H21" s="116" t="s">
        <v>220</v>
      </c>
      <c r="I21" s="116" t="s">
        <v>220</v>
      </c>
      <c r="J21" s="116" t="s">
        <v>220</v>
      </c>
      <c r="K21" s="116" t="s">
        <v>220</v>
      </c>
      <c r="L21" s="116" t="s">
        <v>220</v>
      </c>
      <c r="M21" s="116" t="s">
        <v>220</v>
      </c>
      <c r="N21" s="116" t="s">
        <v>220</v>
      </c>
      <c r="O21" s="116" t="s">
        <v>220</v>
      </c>
      <c r="P21" s="116" t="s">
        <v>220</v>
      </c>
      <c r="Q21" s="116" t="s">
        <v>220</v>
      </c>
      <c r="R21" s="116" t="s">
        <v>220</v>
      </c>
      <c r="S21" s="116" t="s">
        <v>220</v>
      </c>
      <c r="T21" s="116" t="s">
        <v>220</v>
      </c>
      <c r="U21" s="116" t="s">
        <v>220</v>
      </c>
      <c r="V21" s="116" t="s">
        <v>220</v>
      </c>
      <c r="W21" s="116" t="s">
        <v>220</v>
      </c>
      <c r="X21" s="116" t="s">
        <v>220</v>
      </c>
      <c r="Y21" s="116" t="s">
        <v>220</v>
      </c>
      <c r="Z21" s="116"/>
      <c r="AA21" s="116"/>
      <c r="AB21" s="116" t="s">
        <v>220</v>
      </c>
    </row>
    <row r="22" spans="1:29" x14ac:dyDescent="0.25">
      <c r="A22" s="1">
        <f>B22</f>
        <v>1</v>
      </c>
      <c r="B22" s="148">
        <v>1</v>
      </c>
      <c r="C22" s="149" t="s">
        <v>122</v>
      </c>
      <c r="D22" s="149" t="s">
        <v>34</v>
      </c>
      <c r="E22" s="150"/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  <c r="P22" t="s">
        <v>17</v>
      </c>
      <c r="Q22" t="s">
        <v>17</v>
      </c>
      <c r="R22" t="s">
        <v>17</v>
      </c>
      <c r="S22" t="s">
        <v>17</v>
      </c>
      <c r="T22" t="s">
        <v>17</v>
      </c>
      <c r="U22" t="s">
        <v>17</v>
      </c>
      <c r="V22" t="s">
        <v>17</v>
      </c>
      <c r="W22" t="s">
        <v>17</v>
      </c>
      <c r="X22" t="s">
        <v>17</v>
      </c>
      <c r="Y22" t="s">
        <v>17</v>
      </c>
    </row>
    <row r="23" spans="1:29" x14ac:dyDescent="0.25">
      <c r="A23" s="1">
        <f t="shared" ref="A23:A56" si="0">B23</f>
        <v>2</v>
      </c>
      <c r="B23" s="148">
        <v>2</v>
      </c>
      <c r="C23" s="149" t="s">
        <v>146</v>
      </c>
      <c r="D23" s="149" t="s">
        <v>0</v>
      </c>
      <c r="E23" s="150"/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  <c r="P23" t="s">
        <v>17</v>
      </c>
      <c r="Q23" t="s">
        <v>17</v>
      </c>
      <c r="R23" t="s">
        <v>17</v>
      </c>
      <c r="S23" t="s">
        <v>17</v>
      </c>
      <c r="T23" t="s">
        <v>17</v>
      </c>
      <c r="U23" t="s">
        <v>17</v>
      </c>
      <c r="V23" t="s">
        <v>17</v>
      </c>
      <c r="W23" t="s">
        <v>17</v>
      </c>
      <c r="X23" t="s">
        <v>17</v>
      </c>
      <c r="Y23" t="s">
        <v>17</v>
      </c>
    </row>
    <row r="24" spans="1:29" x14ac:dyDescent="0.25">
      <c r="A24" s="1">
        <f t="shared" si="0"/>
        <v>5</v>
      </c>
      <c r="B24" s="148">
        <v>5</v>
      </c>
      <c r="C24" s="149" t="s">
        <v>263</v>
      </c>
      <c r="D24" s="149" t="s">
        <v>35</v>
      </c>
      <c r="E24" s="150"/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  <c r="P24" t="s">
        <v>17</v>
      </c>
      <c r="Q24" t="s">
        <v>17</v>
      </c>
      <c r="R24" t="s">
        <v>17</v>
      </c>
      <c r="S24" t="s">
        <v>17</v>
      </c>
      <c r="T24" t="s">
        <v>17</v>
      </c>
      <c r="U24" t="s">
        <v>17</v>
      </c>
      <c r="V24" t="s">
        <v>17</v>
      </c>
      <c r="W24" t="s">
        <v>17</v>
      </c>
      <c r="X24" t="s">
        <v>17</v>
      </c>
      <c r="Y24" t="s">
        <v>17</v>
      </c>
    </row>
    <row r="25" spans="1:29" x14ac:dyDescent="0.25">
      <c r="A25" s="1">
        <f t="shared" si="0"/>
        <v>6</v>
      </c>
      <c r="B25" s="148">
        <v>6</v>
      </c>
      <c r="C25" s="149" t="s">
        <v>264</v>
      </c>
      <c r="D25" s="149" t="s">
        <v>36</v>
      </c>
      <c r="E25" s="150"/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  <c r="P25" t="s">
        <v>17</v>
      </c>
      <c r="Q25" t="s">
        <v>17</v>
      </c>
      <c r="R25" t="s">
        <v>17</v>
      </c>
      <c r="S25" t="s">
        <v>17</v>
      </c>
      <c r="T25" t="s">
        <v>17</v>
      </c>
      <c r="U25" t="s">
        <v>17</v>
      </c>
      <c r="V25" t="s">
        <v>17</v>
      </c>
      <c r="W25" t="s">
        <v>17</v>
      </c>
      <c r="X25" t="s">
        <v>17</v>
      </c>
      <c r="Y25" t="s">
        <v>17</v>
      </c>
    </row>
    <row r="26" spans="1:29" x14ac:dyDescent="0.25">
      <c r="A26" s="1">
        <f t="shared" si="0"/>
        <v>7</v>
      </c>
      <c r="B26" s="148">
        <v>7</v>
      </c>
      <c r="C26" s="149" t="s">
        <v>265</v>
      </c>
      <c r="D26" s="149" t="s">
        <v>37</v>
      </c>
      <c r="E26" s="150"/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  <c r="P26" t="s">
        <v>17</v>
      </c>
      <c r="Q26" t="s">
        <v>17</v>
      </c>
      <c r="R26" t="s">
        <v>17</v>
      </c>
      <c r="S26" t="s">
        <v>17</v>
      </c>
      <c r="T26" t="s">
        <v>17</v>
      </c>
      <c r="U26" t="s">
        <v>17</v>
      </c>
      <c r="V26" t="s">
        <v>17</v>
      </c>
      <c r="W26" t="s">
        <v>17</v>
      </c>
      <c r="X26" t="s">
        <v>17</v>
      </c>
      <c r="Y26" t="s">
        <v>17</v>
      </c>
      <c r="AB26">
        <v>0</v>
      </c>
      <c r="AC26">
        <v>0</v>
      </c>
    </row>
    <row r="27" spans="1:29" x14ac:dyDescent="0.25">
      <c r="A27" s="1">
        <f t="shared" si="0"/>
        <v>8</v>
      </c>
      <c r="B27" s="148">
        <v>8</v>
      </c>
      <c r="C27" s="149" t="s">
        <v>266</v>
      </c>
      <c r="D27" s="149" t="s">
        <v>38</v>
      </c>
      <c r="E27" s="150"/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  <c r="P27" t="s">
        <v>17</v>
      </c>
      <c r="Q27" t="s">
        <v>17</v>
      </c>
      <c r="R27" t="s">
        <v>17</v>
      </c>
      <c r="S27" t="s">
        <v>17</v>
      </c>
      <c r="T27" t="s">
        <v>17</v>
      </c>
      <c r="U27" t="s">
        <v>17</v>
      </c>
      <c r="V27" t="s">
        <v>17</v>
      </c>
      <c r="W27" t="s">
        <v>17</v>
      </c>
      <c r="X27" t="s">
        <v>17</v>
      </c>
      <c r="Y27" t="s">
        <v>17</v>
      </c>
    </row>
    <row r="28" spans="1:29" x14ac:dyDescent="0.25">
      <c r="A28" s="1">
        <f t="shared" si="0"/>
        <v>10</v>
      </c>
      <c r="B28" s="148">
        <v>10</v>
      </c>
      <c r="C28" s="149" t="s">
        <v>114</v>
      </c>
      <c r="D28" s="149" t="s">
        <v>39</v>
      </c>
      <c r="E28" s="150"/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  <c r="P28" t="s">
        <v>17</v>
      </c>
      <c r="Q28" t="s">
        <v>17</v>
      </c>
      <c r="R28" t="s">
        <v>17</v>
      </c>
      <c r="S28" t="s">
        <v>17</v>
      </c>
      <c r="T28" t="s">
        <v>17</v>
      </c>
      <c r="U28" t="s">
        <v>17</v>
      </c>
      <c r="V28" t="s">
        <v>17</v>
      </c>
      <c r="W28" t="s">
        <v>17</v>
      </c>
      <c r="X28" t="s">
        <v>17</v>
      </c>
      <c r="Y28" t="s">
        <v>17</v>
      </c>
    </row>
    <row r="29" spans="1:29" x14ac:dyDescent="0.25">
      <c r="A29" s="1">
        <f t="shared" si="0"/>
        <v>11</v>
      </c>
      <c r="B29" s="148">
        <v>11</v>
      </c>
      <c r="C29" s="149" t="s">
        <v>104</v>
      </c>
      <c r="D29" s="149" t="s">
        <v>40</v>
      </c>
      <c r="E29" s="150"/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  <c r="P29" t="s">
        <v>17</v>
      </c>
      <c r="Q29" t="s">
        <v>17</v>
      </c>
      <c r="R29" t="s">
        <v>17</v>
      </c>
      <c r="S29" t="s">
        <v>17</v>
      </c>
      <c r="T29" t="s">
        <v>17</v>
      </c>
      <c r="U29" t="s">
        <v>17</v>
      </c>
      <c r="V29" t="s">
        <v>17</v>
      </c>
      <c r="W29" t="s">
        <v>17</v>
      </c>
      <c r="X29" t="s">
        <v>17</v>
      </c>
      <c r="Y29" t="s">
        <v>17</v>
      </c>
    </row>
    <row r="30" spans="1:29" x14ac:dyDescent="0.25">
      <c r="A30" s="1">
        <f t="shared" si="0"/>
        <v>12</v>
      </c>
      <c r="B30" s="148">
        <v>12</v>
      </c>
      <c r="C30" s="149" t="s">
        <v>90</v>
      </c>
      <c r="D30" s="149" t="s">
        <v>41</v>
      </c>
      <c r="E30" s="150"/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  <c r="P30" t="s">
        <v>17</v>
      </c>
      <c r="Q30" t="s">
        <v>17</v>
      </c>
      <c r="R30" t="s">
        <v>17</v>
      </c>
      <c r="S30" t="s">
        <v>17</v>
      </c>
      <c r="T30" t="s">
        <v>17</v>
      </c>
      <c r="U30" t="s">
        <v>17</v>
      </c>
      <c r="V30" t="s">
        <v>17</v>
      </c>
      <c r="W30" t="s">
        <v>17</v>
      </c>
      <c r="X30" t="s">
        <v>17</v>
      </c>
      <c r="Y30" t="s">
        <v>17</v>
      </c>
    </row>
    <row r="31" spans="1:29" x14ac:dyDescent="0.25">
      <c r="A31" s="1">
        <f t="shared" si="0"/>
        <v>14</v>
      </c>
      <c r="B31" s="148">
        <v>14</v>
      </c>
      <c r="C31" s="149" t="s">
        <v>127</v>
      </c>
      <c r="D31" s="149" t="s">
        <v>42</v>
      </c>
      <c r="E31" s="150"/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  <c r="P31" t="s">
        <v>17</v>
      </c>
      <c r="Q31" t="s">
        <v>17</v>
      </c>
      <c r="R31" t="s">
        <v>17</v>
      </c>
      <c r="S31" t="s">
        <v>17</v>
      </c>
      <c r="T31" t="s">
        <v>17</v>
      </c>
      <c r="U31" t="s">
        <v>17</v>
      </c>
      <c r="V31" t="s">
        <v>17</v>
      </c>
      <c r="W31" t="s">
        <v>17</v>
      </c>
      <c r="X31" t="s">
        <v>17</v>
      </c>
      <c r="Y31" t="s">
        <v>17</v>
      </c>
    </row>
    <row r="32" spans="1:29" x14ac:dyDescent="0.25">
      <c r="A32" s="1">
        <f t="shared" si="0"/>
        <v>15</v>
      </c>
      <c r="B32" s="148">
        <v>15</v>
      </c>
      <c r="C32" s="149" t="s">
        <v>267</v>
      </c>
      <c r="D32" s="149" t="s">
        <v>43</v>
      </c>
      <c r="E32" s="150"/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  <c r="P32" t="s">
        <v>17</v>
      </c>
      <c r="Q32" t="s">
        <v>17</v>
      </c>
      <c r="R32" t="s">
        <v>17</v>
      </c>
      <c r="S32" t="s">
        <v>17</v>
      </c>
      <c r="T32" t="s">
        <v>17</v>
      </c>
      <c r="U32" t="s">
        <v>17</v>
      </c>
      <c r="V32" t="s">
        <v>17</v>
      </c>
      <c r="W32" t="s">
        <v>17</v>
      </c>
      <c r="X32" t="s">
        <v>17</v>
      </c>
      <c r="Y32" t="s">
        <v>17</v>
      </c>
    </row>
    <row r="33" spans="1:25" x14ac:dyDescent="0.25">
      <c r="A33" s="1">
        <f t="shared" si="0"/>
        <v>16</v>
      </c>
      <c r="B33" s="148">
        <v>16</v>
      </c>
      <c r="C33" s="149" t="s">
        <v>268</v>
      </c>
      <c r="D33" s="149" t="s">
        <v>44</v>
      </c>
      <c r="E33" s="150"/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  <c r="P33" t="s">
        <v>17</v>
      </c>
      <c r="Q33" t="s">
        <v>17</v>
      </c>
      <c r="R33" t="s">
        <v>17</v>
      </c>
      <c r="S33" t="s">
        <v>17</v>
      </c>
      <c r="T33" t="s">
        <v>17</v>
      </c>
      <c r="U33" t="s">
        <v>17</v>
      </c>
      <c r="V33" t="s">
        <v>17</v>
      </c>
      <c r="W33" t="s">
        <v>17</v>
      </c>
      <c r="X33" t="s">
        <v>17</v>
      </c>
      <c r="Y33" t="s">
        <v>17</v>
      </c>
    </row>
    <row r="34" spans="1:25" x14ac:dyDescent="0.25">
      <c r="A34" s="1">
        <f t="shared" si="0"/>
        <v>17</v>
      </c>
      <c r="B34" s="148">
        <v>17</v>
      </c>
      <c r="C34" s="149" t="s">
        <v>252</v>
      </c>
      <c r="D34" s="149" t="s">
        <v>45</v>
      </c>
      <c r="E34" s="150"/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  <c r="P34" t="s">
        <v>17</v>
      </c>
      <c r="Q34" t="s">
        <v>17</v>
      </c>
      <c r="R34" t="s">
        <v>17</v>
      </c>
      <c r="S34" t="s">
        <v>17</v>
      </c>
      <c r="T34" t="s">
        <v>17</v>
      </c>
      <c r="U34" t="s">
        <v>17</v>
      </c>
      <c r="V34" t="s">
        <v>17</v>
      </c>
      <c r="W34" t="s">
        <v>17</v>
      </c>
      <c r="X34" t="s">
        <v>17</v>
      </c>
      <c r="Y34" t="s">
        <v>17</v>
      </c>
    </row>
    <row r="35" spans="1:25" x14ac:dyDescent="0.25">
      <c r="A35" s="1">
        <f t="shared" si="0"/>
        <v>18</v>
      </c>
      <c r="B35" s="148">
        <v>18</v>
      </c>
      <c r="C35" s="149" t="s">
        <v>183</v>
      </c>
      <c r="D35" s="149" t="s">
        <v>46</v>
      </c>
      <c r="E35" s="150"/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  <c r="P35" t="s">
        <v>17</v>
      </c>
      <c r="Q35" t="s">
        <v>17</v>
      </c>
      <c r="R35" t="s">
        <v>17</v>
      </c>
      <c r="S35" t="s">
        <v>17</v>
      </c>
      <c r="T35" t="s">
        <v>17</v>
      </c>
      <c r="U35" t="s">
        <v>17</v>
      </c>
      <c r="V35" t="s">
        <v>17</v>
      </c>
      <c r="W35" t="s">
        <v>17</v>
      </c>
      <c r="X35" t="s">
        <v>17</v>
      </c>
      <c r="Y35" t="s">
        <v>17</v>
      </c>
    </row>
    <row r="36" spans="1:25" x14ac:dyDescent="0.25">
      <c r="A36" s="1">
        <f t="shared" si="0"/>
        <v>22</v>
      </c>
      <c r="B36" s="148">
        <v>22</v>
      </c>
      <c r="C36" s="149" t="s">
        <v>189</v>
      </c>
      <c r="D36" s="149" t="s">
        <v>47</v>
      </c>
      <c r="E36" s="150"/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  <c r="P36" t="s">
        <v>17</v>
      </c>
      <c r="Q36" t="s">
        <v>17</v>
      </c>
      <c r="R36" t="s">
        <v>17</v>
      </c>
      <c r="S36" t="s">
        <v>17</v>
      </c>
      <c r="T36" t="s">
        <v>17</v>
      </c>
      <c r="U36" t="s">
        <v>17</v>
      </c>
      <c r="V36" t="s">
        <v>17</v>
      </c>
      <c r="W36" t="s">
        <v>17</v>
      </c>
      <c r="X36" t="s">
        <v>17</v>
      </c>
      <c r="Y36" t="s">
        <v>17</v>
      </c>
    </row>
    <row r="37" spans="1:25" x14ac:dyDescent="0.25">
      <c r="A37" s="1">
        <f t="shared" si="0"/>
        <v>23</v>
      </c>
      <c r="B37" s="148">
        <v>23</v>
      </c>
      <c r="C37" s="149" t="s">
        <v>269</v>
      </c>
      <c r="D37" s="149" t="s">
        <v>48</v>
      </c>
      <c r="E37" s="150"/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  <c r="P37" t="s">
        <v>17</v>
      </c>
      <c r="Q37" t="s">
        <v>17</v>
      </c>
      <c r="R37" t="s">
        <v>17</v>
      </c>
      <c r="S37" t="s">
        <v>17</v>
      </c>
      <c r="T37" t="s">
        <v>17</v>
      </c>
      <c r="U37" t="s">
        <v>17</v>
      </c>
      <c r="V37" t="s">
        <v>17</v>
      </c>
      <c r="W37" t="s">
        <v>17</v>
      </c>
      <c r="X37" t="s">
        <v>17</v>
      </c>
      <c r="Y37" t="s">
        <v>17</v>
      </c>
    </row>
    <row r="38" spans="1:25" x14ac:dyDescent="0.25">
      <c r="A38" s="1">
        <f t="shared" si="0"/>
        <v>24</v>
      </c>
      <c r="B38" s="148">
        <v>24</v>
      </c>
      <c r="C38" s="149" t="s">
        <v>270</v>
      </c>
      <c r="D38" s="149" t="s">
        <v>49</v>
      </c>
      <c r="E38" s="150"/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  <c r="P38" t="s">
        <v>17</v>
      </c>
      <c r="Q38" t="s">
        <v>17</v>
      </c>
      <c r="R38" t="s">
        <v>17</v>
      </c>
      <c r="S38" t="s">
        <v>17</v>
      </c>
      <c r="T38" t="s">
        <v>17</v>
      </c>
      <c r="U38" t="s">
        <v>17</v>
      </c>
      <c r="V38" t="s">
        <v>17</v>
      </c>
      <c r="W38" t="s">
        <v>17</v>
      </c>
      <c r="X38" t="s">
        <v>17</v>
      </c>
      <c r="Y38" t="s">
        <v>17</v>
      </c>
    </row>
    <row r="39" spans="1:25" x14ac:dyDescent="0.25">
      <c r="A39" s="1">
        <f t="shared" si="0"/>
        <v>25</v>
      </c>
      <c r="B39" s="148">
        <v>25</v>
      </c>
      <c r="C39" s="149" t="s">
        <v>271</v>
      </c>
      <c r="D39" s="149" t="s">
        <v>50</v>
      </c>
      <c r="E39" s="150"/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  <c r="P39" t="s">
        <v>17</v>
      </c>
      <c r="Q39" t="s">
        <v>17</v>
      </c>
      <c r="R39" t="s">
        <v>17</v>
      </c>
      <c r="S39" t="s">
        <v>17</v>
      </c>
      <c r="T39" t="s">
        <v>17</v>
      </c>
      <c r="U39" t="s">
        <v>17</v>
      </c>
      <c r="V39" t="s">
        <v>17</v>
      </c>
      <c r="W39" t="s">
        <v>17</v>
      </c>
      <c r="X39" t="s">
        <v>17</v>
      </c>
      <c r="Y39" t="s">
        <v>17</v>
      </c>
    </row>
    <row r="40" spans="1:25" x14ac:dyDescent="0.25">
      <c r="A40" s="1">
        <f t="shared" si="0"/>
        <v>27</v>
      </c>
      <c r="B40" s="148">
        <v>27</v>
      </c>
      <c r="C40" s="149" t="s">
        <v>135</v>
      </c>
      <c r="D40" s="149" t="s">
        <v>51</v>
      </c>
      <c r="E40" s="150"/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  <c r="P40" t="s">
        <v>17</v>
      </c>
      <c r="Q40" t="s">
        <v>17</v>
      </c>
      <c r="R40" t="s">
        <v>17</v>
      </c>
      <c r="S40" t="s">
        <v>17</v>
      </c>
      <c r="T40" t="s">
        <v>17</v>
      </c>
      <c r="U40" t="s">
        <v>17</v>
      </c>
      <c r="V40" t="s">
        <v>17</v>
      </c>
      <c r="W40" t="s">
        <v>17</v>
      </c>
      <c r="X40" t="s">
        <v>17</v>
      </c>
      <c r="Y40" t="s">
        <v>17</v>
      </c>
    </row>
    <row r="41" spans="1:25" x14ac:dyDescent="0.25">
      <c r="A41" s="1">
        <f t="shared" si="0"/>
        <v>29</v>
      </c>
      <c r="B41" s="148">
        <v>29</v>
      </c>
      <c r="C41" s="149" t="s">
        <v>272</v>
      </c>
      <c r="D41" s="149" t="s">
        <v>52</v>
      </c>
      <c r="E41" s="150"/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  <c r="P41" t="s">
        <v>17</v>
      </c>
      <c r="Q41" t="s">
        <v>17</v>
      </c>
      <c r="R41" t="s">
        <v>17</v>
      </c>
      <c r="S41" t="s">
        <v>17</v>
      </c>
      <c r="T41" t="s">
        <v>17</v>
      </c>
      <c r="U41" t="s">
        <v>17</v>
      </c>
      <c r="V41" t="s">
        <v>17</v>
      </c>
      <c r="W41" t="s">
        <v>17</v>
      </c>
      <c r="X41" t="s">
        <v>17</v>
      </c>
      <c r="Y41" t="s">
        <v>17</v>
      </c>
    </row>
    <row r="42" spans="1:25" x14ac:dyDescent="0.25">
      <c r="A42" s="1">
        <f t="shared" si="0"/>
        <v>30</v>
      </c>
      <c r="B42" s="148">
        <v>30</v>
      </c>
      <c r="C42" s="149" t="s">
        <v>153</v>
      </c>
      <c r="D42" s="149" t="s">
        <v>53</v>
      </c>
      <c r="E42" s="150"/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  <c r="P42" t="s">
        <v>17</v>
      </c>
      <c r="Q42" t="s">
        <v>17</v>
      </c>
      <c r="R42" t="s">
        <v>17</v>
      </c>
      <c r="S42" t="s">
        <v>17</v>
      </c>
      <c r="T42" t="s">
        <v>17</v>
      </c>
      <c r="U42" t="s">
        <v>17</v>
      </c>
      <c r="V42" t="s">
        <v>17</v>
      </c>
      <c r="W42" t="s">
        <v>17</v>
      </c>
      <c r="X42" t="s">
        <v>17</v>
      </c>
      <c r="Y42" t="s">
        <v>17</v>
      </c>
    </row>
    <row r="43" spans="1:25" x14ac:dyDescent="0.25">
      <c r="A43" s="1">
        <f t="shared" si="0"/>
        <v>32</v>
      </c>
      <c r="B43" s="148">
        <v>32</v>
      </c>
      <c r="C43" s="149" t="s">
        <v>99</v>
      </c>
      <c r="D43" s="149" t="s">
        <v>54</v>
      </c>
      <c r="E43" s="150"/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  <c r="P43" t="s">
        <v>17</v>
      </c>
      <c r="Q43" t="s">
        <v>17</v>
      </c>
      <c r="R43" t="s">
        <v>17</v>
      </c>
      <c r="S43" t="s">
        <v>17</v>
      </c>
      <c r="T43" t="s">
        <v>17</v>
      </c>
      <c r="U43" t="s">
        <v>17</v>
      </c>
      <c r="V43" t="s">
        <v>17</v>
      </c>
      <c r="W43" t="s">
        <v>17</v>
      </c>
      <c r="X43" t="s">
        <v>17</v>
      </c>
      <c r="Y43" t="s">
        <v>17</v>
      </c>
    </row>
    <row r="44" spans="1:25" x14ac:dyDescent="0.25">
      <c r="A44" s="1">
        <f t="shared" si="0"/>
        <v>33</v>
      </c>
      <c r="B44" s="148">
        <v>33</v>
      </c>
      <c r="C44" s="149" t="s">
        <v>144</v>
      </c>
      <c r="D44" s="149" t="s">
        <v>55</v>
      </c>
      <c r="E44" s="150"/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  <c r="P44" t="s">
        <v>17</v>
      </c>
      <c r="Q44" t="s">
        <v>17</v>
      </c>
      <c r="R44" t="s">
        <v>17</v>
      </c>
      <c r="S44" t="s">
        <v>17</v>
      </c>
      <c r="T44" t="s">
        <v>17</v>
      </c>
      <c r="U44" t="s">
        <v>17</v>
      </c>
      <c r="V44" t="s">
        <v>17</v>
      </c>
      <c r="W44" t="s">
        <v>17</v>
      </c>
      <c r="X44" t="s">
        <v>17</v>
      </c>
      <c r="Y44" t="s">
        <v>17</v>
      </c>
    </row>
    <row r="45" spans="1:25" x14ac:dyDescent="0.25">
      <c r="A45" s="1">
        <f t="shared" si="0"/>
        <v>34</v>
      </c>
      <c r="B45" s="148">
        <v>34</v>
      </c>
      <c r="C45" s="149" t="s">
        <v>273</v>
      </c>
      <c r="D45" s="149" t="s">
        <v>56</v>
      </c>
      <c r="E45" s="150"/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  <c r="P45" t="s">
        <v>17</v>
      </c>
      <c r="Q45" t="s">
        <v>17</v>
      </c>
      <c r="R45" t="s">
        <v>17</v>
      </c>
      <c r="S45" t="s">
        <v>17</v>
      </c>
      <c r="T45" t="s">
        <v>17</v>
      </c>
      <c r="U45" t="s">
        <v>17</v>
      </c>
      <c r="V45" t="s">
        <v>17</v>
      </c>
      <c r="W45" t="s">
        <v>17</v>
      </c>
      <c r="X45" t="s">
        <v>17</v>
      </c>
      <c r="Y45" t="s">
        <v>17</v>
      </c>
    </row>
    <row r="46" spans="1:25" x14ac:dyDescent="0.25">
      <c r="A46" s="1">
        <f t="shared" si="0"/>
        <v>36</v>
      </c>
      <c r="B46" s="148">
        <v>36</v>
      </c>
      <c r="C46" s="149" t="s">
        <v>168</v>
      </c>
      <c r="D46" s="149" t="s">
        <v>57</v>
      </c>
      <c r="E46" s="150"/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  <c r="P46" t="s">
        <v>17</v>
      </c>
      <c r="Q46" t="s">
        <v>17</v>
      </c>
      <c r="R46" t="s">
        <v>17</v>
      </c>
      <c r="S46" t="s">
        <v>17</v>
      </c>
      <c r="T46" t="s">
        <v>17</v>
      </c>
      <c r="U46" t="s">
        <v>17</v>
      </c>
      <c r="V46" t="s">
        <v>17</v>
      </c>
      <c r="W46" t="s">
        <v>17</v>
      </c>
      <c r="X46" t="s">
        <v>17</v>
      </c>
      <c r="Y46" t="s">
        <v>17</v>
      </c>
    </row>
    <row r="47" spans="1:25" x14ac:dyDescent="0.25">
      <c r="A47" s="1">
        <f t="shared" si="0"/>
        <v>37</v>
      </c>
      <c r="B47" s="148">
        <v>37</v>
      </c>
      <c r="C47" s="149" t="s">
        <v>176</v>
      </c>
      <c r="D47" s="149" t="s">
        <v>58</v>
      </c>
      <c r="E47" s="150"/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  <c r="P47" t="s">
        <v>17</v>
      </c>
      <c r="Q47" t="s">
        <v>17</v>
      </c>
      <c r="R47" t="s">
        <v>17</v>
      </c>
      <c r="S47" t="s">
        <v>17</v>
      </c>
      <c r="T47" t="s">
        <v>17</v>
      </c>
      <c r="U47" t="s">
        <v>17</v>
      </c>
      <c r="V47" t="s">
        <v>17</v>
      </c>
      <c r="W47" t="s">
        <v>17</v>
      </c>
      <c r="X47" t="s">
        <v>17</v>
      </c>
      <c r="Y47" t="s">
        <v>17</v>
      </c>
    </row>
    <row r="48" spans="1:25" x14ac:dyDescent="0.25">
      <c r="A48" s="1">
        <f t="shared" si="0"/>
        <v>39</v>
      </c>
      <c r="B48" s="148">
        <v>39</v>
      </c>
      <c r="C48" s="149" t="s">
        <v>274</v>
      </c>
      <c r="D48" s="149" t="s">
        <v>223</v>
      </c>
      <c r="E48" s="150"/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  <c r="P48" t="s">
        <v>17</v>
      </c>
      <c r="Q48" t="s">
        <v>17</v>
      </c>
      <c r="R48" t="s">
        <v>17</v>
      </c>
      <c r="S48" t="s">
        <v>17</v>
      </c>
      <c r="T48" t="s">
        <v>17</v>
      </c>
      <c r="U48" t="s">
        <v>17</v>
      </c>
      <c r="V48" t="s">
        <v>17</v>
      </c>
      <c r="W48" t="s">
        <v>17</v>
      </c>
      <c r="X48" t="s">
        <v>17</v>
      </c>
      <c r="Y48" t="s">
        <v>17</v>
      </c>
    </row>
    <row r="49" spans="1:25" x14ac:dyDescent="0.25">
      <c r="A49" s="1">
        <f t="shared" si="0"/>
        <v>40</v>
      </c>
      <c r="B49" s="148">
        <v>40</v>
      </c>
      <c r="C49" s="149" t="s">
        <v>226</v>
      </c>
      <c r="D49" s="149" t="s">
        <v>224</v>
      </c>
      <c r="E49" s="150"/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  <c r="P49" t="s">
        <v>17</v>
      </c>
      <c r="Q49" t="s">
        <v>17</v>
      </c>
      <c r="R49" t="s">
        <v>17</v>
      </c>
      <c r="S49" t="s">
        <v>17</v>
      </c>
      <c r="T49" t="s">
        <v>17</v>
      </c>
      <c r="U49" t="s">
        <v>17</v>
      </c>
      <c r="V49" t="s">
        <v>17</v>
      </c>
      <c r="W49" t="s">
        <v>17</v>
      </c>
      <c r="X49" t="s">
        <v>17</v>
      </c>
      <c r="Y49" t="s">
        <v>17</v>
      </c>
    </row>
    <row r="50" spans="1:25" x14ac:dyDescent="0.25">
      <c r="A50" s="1">
        <f t="shared" si="0"/>
        <v>50</v>
      </c>
      <c r="B50" s="148">
        <v>50</v>
      </c>
      <c r="C50" s="149" t="s">
        <v>275</v>
      </c>
      <c r="D50" s="149" t="s">
        <v>59</v>
      </c>
      <c r="E50" s="150"/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  <c r="P50" t="s">
        <v>17</v>
      </c>
      <c r="Q50" t="s">
        <v>17</v>
      </c>
      <c r="R50" t="s">
        <v>17</v>
      </c>
      <c r="S50" t="s">
        <v>17</v>
      </c>
      <c r="T50" t="s">
        <v>17</v>
      </c>
      <c r="U50" t="s">
        <v>17</v>
      </c>
      <c r="V50" t="s">
        <v>17</v>
      </c>
      <c r="W50" t="s">
        <v>17</v>
      </c>
      <c r="X50" t="s">
        <v>17</v>
      </c>
      <c r="Y50" t="s">
        <v>17</v>
      </c>
    </row>
    <row r="51" spans="1:25" x14ac:dyDescent="0.25">
      <c r="A51" s="1">
        <f t="shared" si="0"/>
        <v>52</v>
      </c>
      <c r="B51" s="148">
        <v>52</v>
      </c>
      <c r="C51" s="149" t="s">
        <v>276</v>
      </c>
      <c r="D51" s="149" t="s">
        <v>60</v>
      </c>
      <c r="E51" s="150"/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  <c r="P51" t="s">
        <v>17</v>
      </c>
      <c r="Q51" t="s">
        <v>17</v>
      </c>
      <c r="R51" t="s">
        <v>17</v>
      </c>
      <c r="S51" t="s">
        <v>17</v>
      </c>
      <c r="T51" t="s">
        <v>17</v>
      </c>
      <c r="U51" t="s">
        <v>17</v>
      </c>
      <c r="V51" t="s">
        <v>17</v>
      </c>
      <c r="W51" t="s">
        <v>17</v>
      </c>
      <c r="X51" t="s">
        <v>17</v>
      </c>
      <c r="Y51" t="s">
        <v>17</v>
      </c>
    </row>
    <row r="52" spans="1:25" x14ac:dyDescent="0.25">
      <c r="A52" s="1">
        <f t="shared" si="0"/>
        <v>53</v>
      </c>
      <c r="B52" s="148">
        <v>53</v>
      </c>
      <c r="C52" s="149" t="s">
        <v>277</v>
      </c>
      <c r="D52" s="149" t="s">
        <v>61</v>
      </c>
      <c r="E52" s="150"/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  <c r="P52" t="s">
        <v>17</v>
      </c>
      <c r="Q52" t="s">
        <v>17</v>
      </c>
      <c r="R52" t="s">
        <v>17</v>
      </c>
      <c r="S52" t="s">
        <v>17</v>
      </c>
      <c r="T52" t="s">
        <v>17</v>
      </c>
      <c r="U52" t="s">
        <v>17</v>
      </c>
      <c r="V52" t="s">
        <v>17</v>
      </c>
      <c r="W52" t="s">
        <v>17</v>
      </c>
      <c r="X52" t="s">
        <v>17</v>
      </c>
      <c r="Y52" t="s">
        <v>17</v>
      </c>
    </row>
    <row r="53" spans="1:25" x14ac:dyDescent="0.25">
      <c r="A53" s="1">
        <f t="shared" si="0"/>
        <v>54</v>
      </c>
      <c r="B53" s="148">
        <v>54</v>
      </c>
      <c r="C53" s="149" t="s">
        <v>278</v>
      </c>
      <c r="D53" s="149" t="s">
        <v>62</v>
      </c>
      <c r="E53" s="150"/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  <c r="P53" t="s">
        <v>17</v>
      </c>
      <c r="Q53" t="s">
        <v>17</v>
      </c>
      <c r="R53" t="s">
        <v>17</v>
      </c>
      <c r="S53" t="s">
        <v>17</v>
      </c>
      <c r="T53" t="s">
        <v>17</v>
      </c>
      <c r="U53" t="s">
        <v>17</v>
      </c>
      <c r="V53" t="s">
        <v>17</v>
      </c>
      <c r="W53" t="s">
        <v>17</v>
      </c>
      <c r="X53" t="s">
        <v>17</v>
      </c>
      <c r="Y53" t="s">
        <v>17</v>
      </c>
    </row>
    <row r="54" spans="1:25" x14ac:dyDescent="0.25">
      <c r="A54" s="1">
        <f t="shared" si="0"/>
        <v>90</v>
      </c>
      <c r="B54" s="148">
        <v>90</v>
      </c>
      <c r="C54" s="149" t="s">
        <v>279</v>
      </c>
      <c r="D54" s="149" t="s">
        <v>280</v>
      </c>
      <c r="E54" s="150"/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  <c r="P54" t="s">
        <v>17</v>
      </c>
      <c r="Q54" t="s">
        <v>17</v>
      </c>
      <c r="R54" t="s">
        <v>17</v>
      </c>
      <c r="S54" t="s">
        <v>17</v>
      </c>
      <c r="T54" t="s">
        <v>17</v>
      </c>
      <c r="U54" t="s">
        <v>17</v>
      </c>
      <c r="V54" t="s">
        <v>17</v>
      </c>
      <c r="W54" t="s">
        <v>17</v>
      </c>
      <c r="X54" t="s">
        <v>17</v>
      </c>
      <c r="Y54" t="s">
        <v>17</v>
      </c>
    </row>
    <row r="55" spans="1:25" ht="30" x14ac:dyDescent="0.25">
      <c r="A55" s="1">
        <f t="shared" si="0"/>
        <v>98</v>
      </c>
      <c r="B55" s="148">
        <v>98</v>
      </c>
      <c r="C55" s="149" t="s">
        <v>281</v>
      </c>
      <c r="D55" s="149" t="s">
        <v>282</v>
      </c>
      <c r="E55" s="150"/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  <c r="P55" t="s">
        <v>17</v>
      </c>
      <c r="Q55" t="s">
        <v>17</v>
      </c>
      <c r="R55" t="s">
        <v>17</v>
      </c>
      <c r="S55" t="s">
        <v>17</v>
      </c>
      <c r="T55" t="s">
        <v>17</v>
      </c>
      <c r="U55" t="s">
        <v>17</v>
      </c>
      <c r="V55" t="s">
        <v>17</v>
      </c>
      <c r="W55" t="s">
        <v>17</v>
      </c>
      <c r="X55" t="s">
        <v>17</v>
      </c>
      <c r="Y55" t="s">
        <v>17</v>
      </c>
    </row>
    <row r="56" spans="1:25" x14ac:dyDescent="0.25">
      <c r="A56" s="1">
        <f t="shared" si="0"/>
        <v>99</v>
      </c>
      <c r="B56" s="148">
        <v>99</v>
      </c>
      <c r="C56" s="149" t="s">
        <v>283</v>
      </c>
      <c r="D56" s="149" t="s">
        <v>29</v>
      </c>
      <c r="E56" s="150"/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  <c r="P56" t="s">
        <v>17</v>
      </c>
      <c r="Q56" t="s">
        <v>17</v>
      </c>
      <c r="R56" t="s">
        <v>17</v>
      </c>
      <c r="S56" t="s">
        <v>17</v>
      </c>
      <c r="T56" t="s">
        <v>17</v>
      </c>
      <c r="U56" t="s">
        <v>17</v>
      </c>
      <c r="V56" t="s">
        <v>17</v>
      </c>
      <c r="W56" t="s">
        <v>17</v>
      </c>
      <c r="X56" t="s">
        <v>17</v>
      </c>
      <c r="Y56" t="s">
        <v>17</v>
      </c>
    </row>
  </sheetData>
  <sortState xmlns:xlrd2="http://schemas.microsoft.com/office/spreadsheetml/2017/richdata2" ref="A3:Y18">
    <sortCondition ref="A3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E448B-9B8E-414E-A384-0A24AD48F81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A1"/>
  <sheetViews>
    <sheetView workbookViewId="0">
      <selection activeCell="D16" sqref="D16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8</vt:i4>
      </vt:variant>
      <vt:variant>
        <vt:lpstr>Imenovani obsegi</vt:lpstr>
      </vt:variant>
      <vt:variant>
        <vt:i4>2</vt:i4>
      </vt:variant>
    </vt:vector>
  </HeadingPairs>
  <TitlesOfParts>
    <vt:vector size="10" baseType="lpstr">
      <vt:lpstr>List1</vt:lpstr>
      <vt:lpstr>List2</vt:lpstr>
      <vt:lpstr>List8</vt:lpstr>
      <vt:lpstr>List3</vt:lpstr>
      <vt:lpstr>List4</vt:lpstr>
      <vt:lpstr>List5</vt:lpstr>
      <vt:lpstr>List6</vt:lpstr>
      <vt:lpstr>List7</vt:lpstr>
      <vt:lpstr>List1!Področje_tiskanja</vt:lpstr>
      <vt:lpstr>sekcije_ptice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Ivan Lopatič</cp:lastModifiedBy>
  <cp:lastPrinted>2025-12-15T10:31:46Z</cp:lastPrinted>
  <dcterms:created xsi:type="dcterms:W3CDTF">2018-06-01T13:07:40Z</dcterms:created>
  <dcterms:modified xsi:type="dcterms:W3CDTF">2026-06-16T18:59:37Z</dcterms:modified>
</cp:coreProperties>
</file>